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leiva\OneDrive - Asociación de Aseguradores de Chile A.G\Documentos\Inversiones\"/>
    </mc:Choice>
  </mc:AlternateContent>
  <xr:revisionPtr revIDLastSave="0" documentId="13_ncr:1_{2F6EAE04-3088-40FD-9C33-85FDE827EC83}" xr6:coauthVersionLast="47" xr6:coauthVersionMax="47" xr10:uidLastSave="{00000000-0000-0000-0000-000000000000}"/>
  <workbookProtection workbookAlgorithmName="SHA-512" workbookHashValue="IcChpdy/rBgCDAXHUCYHQcCKxf0Ogp2Y4Wx/2zTTr4lw86LSS1Bt5vDX6YVVzgX+3jGw2ThXqJ+qVa6TFQmduQ==" workbookSaltValue="zHEQPBv8o2NGFY49cQYpiQ==" workbookSpinCount="100000" lockStructure="1"/>
  <bookViews>
    <workbookView xWindow="-108" yWindow="-108" windowWidth="23256" windowHeight="12576" xr2:uid="{00000000-000D-0000-FFFF-FFFF00000000}"/>
  </bookViews>
  <sheets>
    <sheet name="Inversiones" sheetId="1" r:id="rId1"/>
    <sheet name="base" sheetId="2" state="hidden" r:id="rId2"/>
  </sheets>
  <definedNames>
    <definedName name="Moneda">Inversiones!$C$7</definedName>
    <definedName name="ulmon">Inversiones!$J$89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0" i="2" l="1"/>
  <c r="AH10" i="1"/>
  <c r="AI10" i="1"/>
  <c r="O10" i="1"/>
  <c r="P10" i="1"/>
  <c r="Q10" i="1"/>
  <c r="R10" i="1"/>
  <c r="S10" i="1"/>
  <c r="S29" i="1" s="1"/>
  <c r="S56" i="1" s="1"/>
  <c r="S57" i="1" s="1"/>
  <c r="T10" i="1"/>
  <c r="U10" i="1"/>
  <c r="V10" i="1"/>
  <c r="X10" i="1"/>
  <c r="Z10" i="1"/>
  <c r="AA10" i="1"/>
  <c r="AB10" i="1"/>
  <c r="AC10" i="1"/>
  <c r="AD10" i="1"/>
  <c r="AE10" i="1"/>
  <c r="AE11" i="1" s="1"/>
  <c r="AF10" i="1"/>
  <c r="AG10" i="1"/>
  <c r="D10" i="1"/>
  <c r="D11" i="1" s="1"/>
  <c r="K10" i="1"/>
  <c r="H10" i="1"/>
  <c r="G10" i="1"/>
  <c r="F10" i="1"/>
  <c r="E10" i="1"/>
  <c r="I10" i="1"/>
  <c r="J10" i="1"/>
  <c r="L10" i="1"/>
  <c r="AJ10" i="1"/>
  <c r="AJ13" i="1" s="1"/>
  <c r="D23" i="1" l="1"/>
  <c r="D15" i="1"/>
  <c r="D17" i="1"/>
  <c r="D16" i="1"/>
  <c r="D22" i="1"/>
  <c r="D14" i="1"/>
  <c r="D18" i="1"/>
  <c r="D25" i="1"/>
  <c r="D21" i="1"/>
  <c r="D13" i="1"/>
  <c r="D26" i="1"/>
  <c r="D29" i="1"/>
  <c r="D20" i="1"/>
  <c r="D12" i="1"/>
  <c r="D24" i="1"/>
  <c r="D19" i="1"/>
  <c r="AJ27" i="1"/>
  <c r="AE29" i="1"/>
  <c r="AE56" i="1" s="1"/>
  <c r="AE57" i="1" s="1"/>
  <c r="AE20" i="1"/>
  <c r="AE22" i="1"/>
  <c r="AE21" i="1"/>
  <c r="AE18" i="1"/>
  <c r="AE26" i="1"/>
  <c r="AE25" i="1"/>
  <c r="AE24" i="1"/>
  <c r="AE15" i="1"/>
  <c r="AE17" i="1"/>
  <c r="AE16" i="1"/>
  <c r="AE23" i="1"/>
  <c r="AE14" i="1"/>
  <c r="AJ20" i="1"/>
  <c r="AJ19" i="1"/>
  <c r="AJ25" i="1"/>
  <c r="AJ17" i="1"/>
  <c r="AE13" i="1"/>
  <c r="AJ12" i="1"/>
  <c r="AE12" i="1"/>
  <c r="AE19" i="1"/>
  <c r="AJ11" i="1"/>
  <c r="AJ26" i="1"/>
  <c r="AJ18" i="1"/>
  <c r="AJ24" i="1"/>
  <c r="AJ16" i="1"/>
  <c r="AJ23" i="1"/>
  <c r="AJ15" i="1"/>
  <c r="AJ22" i="1"/>
  <c r="AJ14" i="1"/>
  <c r="AJ21" i="1"/>
  <c r="Y11" i="1" l="1"/>
  <c r="Y15" i="1"/>
  <c r="Y19" i="1"/>
  <c r="Y23" i="1"/>
  <c r="Y12" i="1"/>
  <c r="Y16" i="1"/>
  <c r="Y20" i="1"/>
  <c r="Y24" i="1"/>
  <c r="Y13" i="1"/>
  <c r="Y17" i="1"/>
  <c r="Y21" i="1"/>
  <c r="Y25" i="1"/>
  <c r="Y18" i="1"/>
  <c r="Y14" i="1"/>
  <c r="Y26" i="1"/>
  <c r="Y22" i="1"/>
  <c r="J11" i="1"/>
  <c r="J15" i="1"/>
  <c r="J19" i="1"/>
  <c r="J23" i="1"/>
  <c r="J12" i="1"/>
  <c r="J16" i="1"/>
  <c r="J20" i="1"/>
  <c r="J24" i="1"/>
  <c r="J13" i="1"/>
  <c r="J17" i="1"/>
  <c r="J21" i="1"/>
  <c r="J25" i="1"/>
  <c r="J22" i="1"/>
  <c r="J26" i="1"/>
  <c r="J18" i="1"/>
  <c r="J14" i="1"/>
  <c r="X12" i="1"/>
  <c r="X16" i="1"/>
  <c r="X20" i="1"/>
  <c r="X24" i="1"/>
  <c r="X14" i="1"/>
  <c r="X13" i="1"/>
  <c r="X17" i="1"/>
  <c r="X21" i="1"/>
  <c r="X25" i="1"/>
  <c r="X18" i="1"/>
  <c r="X11" i="1"/>
  <c r="X26" i="1"/>
  <c r="X15" i="1"/>
  <c r="X23" i="1"/>
  <c r="X22" i="1"/>
  <c r="X19" i="1"/>
  <c r="W12" i="1"/>
  <c r="W16" i="1"/>
  <c r="W20" i="1"/>
  <c r="W24" i="1"/>
  <c r="W13" i="1"/>
  <c r="W17" i="1"/>
  <c r="W21" i="1"/>
  <c r="W25" i="1"/>
  <c r="W14" i="1"/>
  <c r="W18" i="1"/>
  <c r="W22" i="1"/>
  <c r="W26" i="1"/>
  <c r="W19" i="1"/>
  <c r="W15" i="1"/>
  <c r="W23" i="1"/>
  <c r="W11" i="1"/>
  <c r="P12" i="1"/>
  <c r="P16" i="1"/>
  <c r="P20" i="1"/>
  <c r="P24" i="1"/>
  <c r="P13" i="1"/>
  <c r="P17" i="1"/>
  <c r="P21" i="1"/>
  <c r="P25" i="1"/>
  <c r="P14" i="1"/>
  <c r="P18" i="1"/>
  <c r="P22" i="1"/>
  <c r="P26" i="1"/>
  <c r="P23" i="1"/>
  <c r="P15" i="1"/>
  <c r="P19" i="1"/>
  <c r="P11" i="1"/>
  <c r="H12" i="1"/>
  <c r="H16" i="1"/>
  <c r="H20" i="1"/>
  <c r="H24" i="1"/>
  <c r="H13" i="1"/>
  <c r="H17" i="1"/>
  <c r="H21" i="1"/>
  <c r="H25" i="1"/>
  <c r="H14" i="1"/>
  <c r="H18" i="1"/>
  <c r="H22" i="1"/>
  <c r="H26" i="1"/>
  <c r="H19" i="1"/>
  <c r="H15" i="1"/>
  <c r="H11" i="1"/>
  <c r="H23" i="1"/>
  <c r="AH11" i="1"/>
  <c r="AH15" i="1"/>
  <c r="AH19" i="1"/>
  <c r="AH23" i="1"/>
  <c r="AH13" i="1"/>
  <c r="AH17" i="1"/>
  <c r="AH12" i="1"/>
  <c r="AH16" i="1"/>
  <c r="AH20" i="1"/>
  <c r="AH24" i="1"/>
  <c r="AH25" i="1"/>
  <c r="AH26" i="1"/>
  <c r="AH22" i="1"/>
  <c r="AH21" i="1"/>
  <c r="AH14" i="1"/>
  <c r="AH18" i="1"/>
  <c r="R11" i="1"/>
  <c r="R15" i="1"/>
  <c r="R19" i="1"/>
  <c r="R23" i="1"/>
  <c r="R12" i="1"/>
  <c r="R16" i="1"/>
  <c r="R20" i="1"/>
  <c r="R24" i="1"/>
  <c r="R13" i="1"/>
  <c r="R17" i="1"/>
  <c r="R21" i="1"/>
  <c r="R25" i="1"/>
  <c r="R14" i="1"/>
  <c r="R26" i="1"/>
  <c r="R22" i="1"/>
  <c r="R18" i="1"/>
  <c r="AD13" i="1"/>
  <c r="AD17" i="1"/>
  <c r="AD21" i="1"/>
  <c r="AD25" i="1"/>
  <c r="AD14" i="1"/>
  <c r="AD18" i="1"/>
  <c r="AD22" i="1"/>
  <c r="AD26" i="1"/>
  <c r="AD11" i="1"/>
  <c r="AD15" i="1"/>
  <c r="AD19" i="1"/>
  <c r="AD12" i="1"/>
  <c r="AD23" i="1"/>
  <c r="AD24" i="1"/>
  <c r="AD16" i="1"/>
  <c r="AD20" i="1"/>
  <c r="V11" i="1"/>
  <c r="V15" i="1"/>
  <c r="V13" i="1"/>
  <c r="V17" i="1"/>
  <c r="V21" i="1"/>
  <c r="V25" i="1"/>
  <c r="V14" i="1"/>
  <c r="V18" i="1"/>
  <c r="V22" i="1"/>
  <c r="V26" i="1"/>
  <c r="V12" i="1"/>
  <c r="V24" i="1"/>
  <c r="V23" i="1"/>
  <c r="V19" i="1"/>
  <c r="V20" i="1"/>
  <c r="V16" i="1"/>
  <c r="G13" i="1"/>
  <c r="G17" i="1"/>
  <c r="G21" i="1"/>
  <c r="G25" i="1"/>
  <c r="G11" i="1"/>
  <c r="G15" i="1"/>
  <c r="G14" i="1"/>
  <c r="G18" i="1"/>
  <c r="G22" i="1"/>
  <c r="G26" i="1"/>
  <c r="G16" i="1"/>
  <c r="G19" i="1"/>
  <c r="G24" i="1"/>
  <c r="G12" i="1"/>
  <c r="G23" i="1"/>
  <c r="G20" i="1"/>
  <c r="AC13" i="1"/>
  <c r="AC17" i="1"/>
  <c r="AC21" i="1"/>
  <c r="AC25" i="1"/>
  <c r="AC14" i="1"/>
  <c r="AC18" i="1"/>
  <c r="AC22" i="1"/>
  <c r="AC26" i="1"/>
  <c r="AC11" i="1"/>
  <c r="AC15" i="1"/>
  <c r="AC19" i="1"/>
  <c r="AC23" i="1"/>
  <c r="AC12" i="1"/>
  <c r="AC20" i="1"/>
  <c r="AC24" i="1"/>
  <c r="AC16" i="1"/>
  <c r="U13" i="1"/>
  <c r="U17" i="1"/>
  <c r="U21" i="1"/>
  <c r="U25" i="1"/>
  <c r="U14" i="1"/>
  <c r="U18" i="1"/>
  <c r="U22" i="1"/>
  <c r="U26" i="1"/>
  <c r="U11" i="1"/>
  <c r="U15" i="1"/>
  <c r="U19" i="1"/>
  <c r="U23" i="1"/>
  <c r="U24" i="1"/>
  <c r="U20" i="1"/>
  <c r="U12" i="1"/>
  <c r="U16" i="1"/>
  <c r="N13" i="1"/>
  <c r="N17" i="1"/>
  <c r="N21" i="1"/>
  <c r="N25" i="1"/>
  <c r="N14" i="1"/>
  <c r="N18" i="1"/>
  <c r="N22" i="1"/>
  <c r="N26" i="1"/>
  <c r="N11" i="1"/>
  <c r="N15" i="1"/>
  <c r="N19" i="1"/>
  <c r="N23" i="1"/>
  <c r="N20" i="1"/>
  <c r="N12" i="1"/>
  <c r="N16" i="1"/>
  <c r="N24" i="1"/>
  <c r="F13" i="1"/>
  <c r="F17" i="1"/>
  <c r="F21" i="1"/>
  <c r="F25" i="1"/>
  <c r="F14" i="1"/>
  <c r="F18" i="1"/>
  <c r="F22" i="1"/>
  <c r="F26" i="1"/>
  <c r="F11" i="1"/>
  <c r="F15" i="1"/>
  <c r="F19" i="1"/>
  <c r="F23" i="1"/>
  <c r="F16" i="1"/>
  <c r="F24" i="1"/>
  <c r="F12" i="1"/>
  <c r="F20" i="1"/>
  <c r="Z17" i="1"/>
  <c r="Z11" i="1"/>
  <c r="Z15" i="1"/>
  <c r="Z19" i="1"/>
  <c r="Z23" i="1"/>
  <c r="Z12" i="1"/>
  <c r="Z16" i="1"/>
  <c r="Z20" i="1"/>
  <c r="Z24" i="1"/>
  <c r="Z13" i="1"/>
  <c r="Z21" i="1"/>
  <c r="Z22" i="1"/>
  <c r="Z18" i="1"/>
  <c r="Z14" i="1"/>
  <c r="Z25" i="1"/>
  <c r="Z26" i="1"/>
  <c r="AG11" i="1"/>
  <c r="AG15" i="1"/>
  <c r="AG19" i="1"/>
  <c r="AG23" i="1"/>
  <c r="AG12" i="1"/>
  <c r="AG16" i="1"/>
  <c r="AG20" i="1"/>
  <c r="AG24" i="1"/>
  <c r="AG13" i="1"/>
  <c r="AG17" i="1"/>
  <c r="AG21" i="1"/>
  <c r="AG25" i="1"/>
  <c r="AG22" i="1"/>
  <c r="AG14" i="1"/>
  <c r="AG18" i="1"/>
  <c r="AG26" i="1"/>
  <c r="Q12" i="1"/>
  <c r="Q16" i="1"/>
  <c r="Q20" i="1"/>
  <c r="Q24" i="1"/>
  <c r="Q13" i="1"/>
  <c r="Q17" i="1"/>
  <c r="Q21" i="1"/>
  <c r="Q25" i="1"/>
  <c r="Q14" i="1"/>
  <c r="Q11" i="1"/>
  <c r="Q23" i="1"/>
  <c r="Q15" i="1"/>
  <c r="Q22" i="1"/>
  <c r="Q19" i="1"/>
  <c r="Q18" i="1"/>
  <c r="Q26" i="1"/>
  <c r="O13" i="1"/>
  <c r="O17" i="1"/>
  <c r="O21" i="1"/>
  <c r="O25" i="1"/>
  <c r="O11" i="1"/>
  <c r="O14" i="1"/>
  <c r="O18" i="1"/>
  <c r="O22" i="1"/>
  <c r="O26" i="1"/>
  <c r="O15" i="1"/>
  <c r="O24" i="1"/>
  <c r="O20" i="1"/>
  <c r="O19" i="1"/>
  <c r="O12" i="1"/>
  <c r="O16" i="1"/>
  <c r="O23" i="1"/>
  <c r="AB14" i="1"/>
  <c r="AB18" i="1"/>
  <c r="AB22" i="1"/>
  <c r="AB26" i="1"/>
  <c r="AB11" i="1"/>
  <c r="AB15" i="1"/>
  <c r="AB19" i="1"/>
  <c r="AB23" i="1"/>
  <c r="AB12" i="1"/>
  <c r="AB16" i="1"/>
  <c r="AB17" i="1"/>
  <c r="AB25" i="1"/>
  <c r="AB24" i="1"/>
  <c r="AB13" i="1"/>
  <c r="AB21" i="1"/>
  <c r="AB20" i="1"/>
  <c r="M14" i="1"/>
  <c r="M18" i="1"/>
  <c r="M22" i="1"/>
  <c r="M26" i="1"/>
  <c r="M16" i="1"/>
  <c r="M11" i="1"/>
  <c r="M15" i="1"/>
  <c r="M19" i="1"/>
  <c r="M23" i="1"/>
  <c r="M12" i="1"/>
  <c r="M20" i="1"/>
  <c r="M25" i="1"/>
  <c r="M13" i="1"/>
  <c r="M17" i="1"/>
  <c r="M24" i="1"/>
  <c r="M21" i="1"/>
  <c r="S11" i="1"/>
  <c r="S15" i="1"/>
  <c r="S19" i="1"/>
  <c r="S23" i="1"/>
  <c r="S13" i="1"/>
  <c r="S12" i="1"/>
  <c r="S16" i="1"/>
  <c r="S20" i="1"/>
  <c r="S24" i="1"/>
  <c r="S17" i="1"/>
  <c r="S14" i="1"/>
  <c r="S26" i="1"/>
  <c r="S25" i="1"/>
  <c r="S22" i="1"/>
  <c r="S21" i="1"/>
  <c r="S18" i="1"/>
  <c r="K11" i="1"/>
  <c r="K15" i="1"/>
  <c r="K19" i="1"/>
  <c r="K23" i="1"/>
  <c r="K17" i="1"/>
  <c r="K12" i="1"/>
  <c r="K16" i="1"/>
  <c r="K20" i="1"/>
  <c r="K24" i="1"/>
  <c r="K13" i="1"/>
  <c r="K25" i="1"/>
  <c r="K22" i="1"/>
  <c r="K26" i="1"/>
  <c r="K21" i="1"/>
  <c r="K18" i="1"/>
  <c r="K14" i="1"/>
  <c r="AF12" i="1"/>
  <c r="AF16" i="1"/>
  <c r="AF20" i="1"/>
  <c r="AF24" i="1"/>
  <c r="AF13" i="1"/>
  <c r="AF17" i="1"/>
  <c r="AF21" i="1"/>
  <c r="AF25" i="1"/>
  <c r="AF14" i="1"/>
  <c r="AF22" i="1"/>
  <c r="AF11" i="1"/>
  <c r="AF15" i="1"/>
  <c r="AF23" i="1"/>
  <c r="AF19" i="1"/>
  <c r="AF18" i="1"/>
  <c r="AF26" i="1"/>
  <c r="I12" i="1"/>
  <c r="I16" i="1"/>
  <c r="I20" i="1"/>
  <c r="I24" i="1"/>
  <c r="I14" i="1"/>
  <c r="I13" i="1"/>
  <c r="I17" i="1"/>
  <c r="I21" i="1"/>
  <c r="I25" i="1"/>
  <c r="I18" i="1"/>
  <c r="I15" i="1"/>
  <c r="I19" i="1"/>
  <c r="I23" i="1"/>
  <c r="I11" i="1"/>
  <c r="I26" i="1"/>
  <c r="I22" i="1"/>
  <c r="AI14" i="1"/>
  <c r="AI18" i="1"/>
  <c r="AI22" i="1"/>
  <c r="AI26" i="1"/>
  <c r="AI11" i="1"/>
  <c r="AI15" i="1"/>
  <c r="AI19" i="1"/>
  <c r="AI23" i="1"/>
  <c r="AI12" i="1"/>
  <c r="AI16" i="1"/>
  <c r="AI20" i="1"/>
  <c r="AI24" i="1"/>
  <c r="AI17" i="1"/>
  <c r="AI25" i="1"/>
  <c r="AI21" i="1"/>
  <c r="AI13" i="1"/>
  <c r="AA14" i="1"/>
  <c r="AA18" i="1"/>
  <c r="AA22" i="1"/>
  <c r="AA26" i="1"/>
  <c r="AA11" i="1"/>
  <c r="AA15" i="1"/>
  <c r="AA19" i="1"/>
  <c r="AA23" i="1"/>
  <c r="AA12" i="1"/>
  <c r="AA16" i="1"/>
  <c r="AA20" i="1"/>
  <c r="AA24" i="1"/>
  <c r="AA17" i="1"/>
  <c r="AA25" i="1"/>
  <c r="AA13" i="1"/>
  <c r="AA21" i="1"/>
  <c r="T14" i="1"/>
  <c r="T18" i="1"/>
  <c r="T22" i="1"/>
  <c r="T26" i="1"/>
  <c r="T11" i="1"/>
  <c r="T15" i="1"/>
  <c r="T19" i="1"/>
  <c r="T23" i="1"/>
  <c r="T12" i="1"/>
  <c r="T16" i="1"/>
  <c r="T20" i="1"/>
  <c r="T24" i="1"/>
  <c r="T13" i="1"/>
  <c r="T21" i="1"/>
  <c r="T17" i="1"/>
  <c r="T25" i="1"/>
  <c r="L14" i="1"/>
  <c r="L18" i="1"/>
  <c r="L22" i="1"/>
  <c r="L26" i="1"/>
  <c r="L11" i="1"/>
  <c r="L15" i="1"/>
  <c r="L19" i="1"/>
  <c r="L23" i="1"/>
  <c r="L12" i="1"/>
  <c r="L16" i="1"/>
  <c r="L20" i="1"/>
  <c r="L24" i="1"/>
  <c r="L13" i="1"/>
  <c r="L25" i="1"/>
  <c r="L17" i="1"/>
  <c r="L21" i="1"/>
  <c r="E14" i="1"/>
  <c r="E18" i="1"/>
  <c r="E22" i="1"/>
  <c r="E26" i="1"/>
  <c r="E11" i="1"/>
  <c r="E15" i="1"/>
  <c r="E19" i="1"/>
  <c r="E23" i="1"/>
  <c r="E12" i="1"/>
  <c r="E16" i="1"/>
  <c r="E20" i="1"/>
  <c r="E24" i="1"/>
  <c r="E17" i="1"/>
  <c r="E21" i="1"/>
  <c r="E25" i="1"/>
  <c r="E13" i="1"/>
  <c r="G6" i="1" l="1"/>
  <c r="AI29" i="1" l="1"/>
  <c r="AH29" i="1"/>
  <c r="AG29" i="1"/>
  <c r="AF29" i="1"/>
  <c r="AD29" i="1"/>
  <c r="AC29" i="1"/>
  <c r="AB29" i="1"/>
  <c r="AA29" i="1"/>
  <c r="Z29" i="1"/>
  <c r="Y29" i="1"/>
  <c r="X29" i="1"/>
  <c r="W29" i="1"/>
  <c r="V29" i="1"/>
  <c r="U29" i="1"/>
  <c r="T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K56" i="1" l="1"/>
  <c r="K57" i="1" s="1"/>
  <c r="I7" i="1" l="1"/>
  <c r="I6" i="1" l="1"/>
  <c r="G7" i="1" s="1"/>
  <c r="E56" i="1"/>
  <c r="F56" i="1"/>
  <c r="G56" i="1"/>
  <c r="H56" i="1"/>
  <c r="I56" i="1"/>
  <c r="J56" i="1"/>
  <c r="J57" i="1" s="1"/>
  <c r="L56" i="1"/>
  <c r="L57" i="1" s="1"/>
  <c r="M56" i="1"/>
  <c r="M57" i="1" s="1"/>
  <c r="N56" i="1"/>
  <c r="O56" i="1"/>
  <c r="P56" i="1"/>
  <c r="P57" i="1" s="1"/>
  <c r="Q56" i="1"/>
  <c r="Q57" i="1" s="1"/>
  <c r="R56" i="1"/>
  <c r="T56" i="1"/>
  <c r="U56" i="1"/>
  <c r="U57" i="1" s="1"/>
  <c r="V56" i="1"/>
  <c r="V57" i="1" s="1"/>
  <c r="W56" i="1"/>
  <c r="W57" i="1" s="1"/>
  <c r="X56" i="1"/>
  <c r="X57" i="1" s="1"/>
  <c r="Y56" i="1"/>
  <c r="Z56" i="1"/>
  <c r="Z57" i="1" s="1"/>
  <c r="AA56" i="1"/>
  <c r="AA57" i="1" s="1"/>
  <c r="AB56" i="1"/>
  <c r="AB57" i="1" s="1"/>
  <c r="AC56" i="1"/>
  <c r="AC57" i="1" s="1"/>
  <c r="AD56" i="1"/>
  <c r="AD57" i="1" s="1"/>
  <c r="AF56" i="1"/>
  <c r="AF57" i="1" s="1"/>
  <c r="AG56" i="1"/>
  <c r="AG57" i="1" s="1"/>
  <c r="AH56" i="1"/>
  <c r="AH57" i="1" s="1"/>
  <c r="AI56" i="1"/>
  <c r="AI57" i="1" s="1"/>
  <c r="D56" i="1"/>
  <c r="D39" i="1" l="1"/>
  <c r="D40" i="1"/>
  <c r="D33" i="1"/>
  <c r="D37" i="1"/>
  <c r="D38" i="1"/>
  <c r="D35" i="1"/>
  <c r="D31" i="1"/>
  <c r="D34" i="1"/>
  <c r="D32" i="1"/>
  <c r="S40" i="1"/>
  <c r="S39" i="1"/>
  <c r="AE31" i="1"/>
  <c r="AE34" i="1"/>
  <c r="K40" i="1"/>
  <c r="R44" i="1"/>
  <c r="K35" i="1"/>
  <c r="R47" i="1"/>
  <c r="E40" i="1"/>
  <c r="L34" i="1"/>
  <c r="M39" i="1"/>
  <c r="O38" i="1"/>
  <c r="K38" i="1"/>
  <c r="L42" i="1"/>
  <c r="N42" i="1"/>
  <c r="P35" i="1"/>
  <c r="F42" i="1"/>
  <c r="F35" i="1"/>
  <c r="O34" i="1"/>
  <c r="E32" i="1"/>
  <c r="L39" i="1"/>
  <c r="F31" i="1"/>
  <c r="R40" i="1"/>
  <c r="F33" i="1"/>
  <c r="K37" i="1"/>
  <c r="E37" i="1"/>
  <c r="G47" i="1"/>
  <c r="K33" i="1"/>
  <c r="G46" i="1"/>
  <c r="S38" i="1"/>
  <c r="AE48" i="1"/>
  <c r="N40" i="1"/>
  <c r="G35" i="1"/>
  <c r="I43" i="1"/>
  <c r="P37" i="1"/>
  <c r="R43" i="1"/>
  <c r="M33" i="1"/>
  <c r="Q35" i="1"/>
  <c r="M32" i="1"/>
  <c r="O40" i="1"/>
  <c r="L37" i="1"/>
  <c r="Q34" i="1"/>
  <c r="O32" i="1"/>
  <c r="S34" i="1"/>
  <c r="S47" i="1"/>
  <c r="AE39" i="1"/>
  <c r="AE42" i="1"/>
  <c r="J33" i="1"/>
  <c r="G42" i="1"/>
  <c r="Q31" i="1"/>
  <c r="F38" i="1"/>
  <c r="F43" i="1"/>
  <c r="R39" i="1"/>
  <c r="K31" i="1"/>
  <c r="G40" i="1"/>
  <c r="I38" i="1"/>
  <c r="I47" i="1"/>
  <c r="J38" i="1"/>
  <c r="H38" i="1"/>
  <c r="E46" i="1"/>
  <c r="R35" i="1"/>
  <c r="H31" i="1"/>
  <c r="K44" i="1"/>
  <c r="F47" i="1"/>
  <c r="P39" i="1"/>
  <c r="I40" i="1"/>
  <c r="H39" i="1"/>
  <c r="Q32" i="1"/>
  <c r="Q40" i="1"/>
  <c r="N33" i="1"/>
  <c r="K32" i="1"/>
  <c r="P32" i="1"/>
  <c r="J34" i="1"/>
  <c r="R37" i="1"/>
  <c r="E35" i="1"/>
  <c r="G43" i="1"/>
  <c r="J44" i="1"/>
  <c r="P38" i="1"/>
  <c r="F44" i="1"/>
  <c r="P33" i="1"/>
  <c r="S32" i="1"/>
  <c r="S35" i="1"/>
  <c r="AE35" i="1"/>
  <c r="AE47" i="1"/>
  <c r="D42" i="1"/>
  <c r="F32" i="1"/>
  <c r="O44" i="1"/>
  <c r="H42" i="1"/>
  <c r="R42" i="1"/>
  <c r="G33" i="1"/>
  <c r="F46" i="1"/>
  <c r="H46" i="1"/>
  <c r="J46" i="1"/>
  <c r="N31" i="1"/>
  <c r="N39" i="1"/>
  <c r="N38" i="1"/>
  <c r="L32" i="1"/>
  <c r="Q43" i="1"/>
  <c r="I42" i="1"/>
  <c r="I46" i="1"/>
  <c r="I32" i="1"/>
  <c r="L40" i="1"/>
  <c r="I37" i="1"/>
  <c r="H40" i="1"/>
  <c r="E33" i="1"/>
  <c r="H44" i="1"/>
  <c r="F34" i="1"/>
  <c r="E44" i="1"/>
  <c r="H37" i="1"/>
  <c r="G34" i="1"/>
  <c r="Q47" i="1"/>
  <c r="O37" i="1"/>
  <c r="S33" i="1"/>
  <c r="S44" i="1"/>
  <c r="AE43" i="1"/>
  <c r="AE40" i="1"/>
  <c r="D43" i="1"/>
  <c r="N32" i="1"/>
  <c r="N37" i="1"/>
  <c r="J47" i="1"/>
  <c r="O33" i="1"/>
  <c r="R32" i="1"/>
  <c r="G37" i="1"/>
  <c r="H33" i="1"/>
  <c r="E47" i="1"/>
  <c r="M38" i="1"/>
  <c r="M47" i="1"/>
  <c r="M35" i="1"/>
  <c r="L46" i="1"/>
  <c r="I33" i="1"/>
  <c r="N34" i="1"/>
  <c r="L38" i="1"/>
  <c r="Q46" i="1"/>
  <c r="K43" i="1"/>
  <c r="E42" i="1"/>
  <c r="J37" i="1"/>
  <c r="J32" i="1"/>
  <c r="J42" i="1"/>
  <c r="G44" i="1"/>
  <c r="F37" i="1"/>
  <c r="P34" i="1"/>
  <c r="D44" i="1"/>
  <c r="O47" i="1"/>
  <c r="G38" i="1"/>
  <c r="K39" i="1"/>
  <c r="S31" i="1"/>
  <c r="S46" i="1"/>
  <c r="AE32" i="1"/>
  <c r="AE38" i="1"/>
  <c r="D46" i="1"/>
  <c r="J31" i="1"/>
  <c r="J39" i="1"/>
  <c r="G32" i="1"/>
  <c r="Q37" i="1"/>
  <c r="G39" i="1"/>
  <c r="M34" i="1"/>
  <c r="I39" i="1"/>
  <c r="I35" i="1"/>
  <c r="K46" i="1"/>
  <c r="R46" i="1"/>
  <c r="L44" i="1"/>
  <c r="E34" i="1"/>
  <c r="L33" i="1"/>
  <c r="M42" i="1"/>
  <c r="L47" i="1"/>
  <c r="H32" i="1"/>
  <c r="P44" i="1"/>
  <c r="M37" i="1"/>
  <c r="Q39" i="1"/>
  <c r="J40" i="1"/>
  <c r="E38" i="1"/>
  <c r="P43" i="1"/>
  <c r="K47" i="1"/>
  <c r="I34" i="1"/>
  <c r="S49" i="1"/>
  <c r="AE46" i="1"/>
  <c r="O39" i="1"/>
  <c r="L31" i="1"/>
  <c r="J43" i="1"/>
  <c r="R34" i="1"/>
  <c r="K42" i="1"/>
  <c r="P46" i="1"/>
  <c r="N47" i="1"/>
  <c r="H47" i="1"/>
  <c r="J35" i="1"/>
  <c r="G31" i="1"/>
  <c r="L43" i="1"/>
  <c r="P42" i="1"/>
  <c r="S42" i="1"/>
  <c r="S37" i="1"/>
  <c r="AE44" i="1"/>
  <c r="AE33" i="1"/>
  <c r="D47" i="1"/>
  <c r="O31" i="1"/>
  <c r="O43" i="1"/>
  <c r="M46" i="1"/>
  <c r="F39" i="1"/>
  <c r="N35" i="1"/>
  <c r="N44" i="1"/>
  <c r="N43" i="1"/>
  <c r="P31" i="1"/>
  <c r="F40" i="1"/>
  <c r="H34" i="1"/>
  <c r="M31" i="1"/>
  <c r="M44" i="1"/>
  <c r="E43" i="1"/>
  <c r="R38" i="1"/>
  <c r="Q44" i="1"/>
  <c r="K34" i="1"/>
  <c r="E39" i="1"/>
  <c r="R33" i="1"/>
  <c r="Q33" i="1"/>
  <c r="O46" i="1"/>
  <c r="H43" i="1"/>
  <c r="P47" i="1"/>
  <c r="N46" i="1"/>
  <c r="H35" i="1"/>
  <c r="S43" i="1"/>
  <c r="S48" i="1"/>
  <c r="AE37" i="1"/>
  <c r="AE49" i="1"/>
  <c r="E31" i="1"/>
  <c r="Q38" i="1"/>
  <c r="L35" i="1"/>
  <c r="R31" i="1"/>
  <c r="P40" i="1"/>
  <c r="M43" i="1"/>
  <c r="O35" i="1"/>
  <c r="M40" i="1"/>
  <c r="O42" i="1"/>
  <c r="I31" i="1"/>
  <c r="Q42" i="1"/>
  <c r="I44" i="1"/>
  <c r="D49" i="1"/>
  <c r="K49" i="1"/>
  <c r="K48" i="1"/>
  <c r="U31" i="1"/>
  <c r="AC31" i="1"/>
  <c r="T32" i="1"/>
  <c r="Z32" i="1"/>
  <c r="AH32" i="1"/>
  <c r="W33" i="1"/>
  <c r="AB34" i="1"/>
  <c r="Y35" i="1"/>
  <c r="AG35" i="1"/>
  <c r="V37" i="1"/>
  <c r="AD37" i="1"/>
  <c r="AA38" i="1"/>
  <c r="AI38" i="1"/>
  <c r="X39" i="1"/>
  <c r="AF39" i="1"/>
  <c r="U40" i="1"/>
  <c r="AC40" i="1"/>
  <c r="T42" i="1"/>
  <c r="Z42" i="1"/>
  <c r="AH42" i="1"/>
  <c r="W43" i="1"/>
  <c r="AB44" i="1"/>
  <c r="Y46" i="1"/>
  <c r="AG46" i="1"/>
  <c r="V47" i="1"/>
  <c r="AD47" i="1"/>
  <c r="E48" i="1"/>
  <c r="M48" i="1"/>
  <c r="AA48" i="1"/>
  <c r="AI48" i="1"/>
  <c r="I49" i="1"/>
  <c r="R49" i="1"/>
  <c r="X49" i="1"/>
  <c r="AF49" i="1"/>
  <c r="D48" i="1"/>
  <c r="Z35" i="1"/>
  <c r="AH35" i="1"/>
  <c r="W37" i="1"/>
  <c r="AB38" i="1"/>
  <c r="V31" i="1"/>
  <c r="AD31" i="1"/>
  <c r="AA32" i="1"/>
  <c r="AI32" i="1"/>
  <c r="X33" i="1"/>
  <c r="AF33" i="1"/>
  <c r="U34" i="1"/>
  <c r="AC34" i="1"/>
  <c r="AF31" i="1"/>
  <c r="AC32" i="1"/>
  <c r="Z33" i="1"/>
  <c r="W34" i="1"/>
  <c r="AG34" i="1"/>
  <c r="AC35" i="1"/>
  <c r="Z37" i="1"/>
  <c r="W38" i="1"/>
  <c r="AG38" i="1"/>
  <c r="AC39" i="1"/>
  <c r="V40" i="1"/>
  <c r="W42" i="1"/>
  <c r="AF42" i="1"/>
  <c r="Y43" i="1"/>
  <c r="AH43" i="1"/>
  <c r="Z44" i="1"/>
  <c r="AI44" i="1"/>
  <c r="AB46" i="1"/>
  <c r="AC47" i="1"/>
  <c r="O48" i="1"/>
  <c r="V48" i="1"/>
  <c r="F49" i="1"/>
  <c r="P49" i="1"/>
  <c r="W49" i="1"/>
  <c r="AG49" i="1"/>
  <c r="W31" i="1"/>
  <c r="AG31" i="1"/>
  <c r="AD32" i="1"/>
  <c r="AA33" i="1"/>
  <c r="X34" i="1"/>
  <c r="AH34" i="1"/>
  <c r="AD35" i="1"/>
  <c r="AA37" i="1"/>
  <c r="X38" i="1"/>
  <c r="AH38" i="1"/>
  <c r="U39" i="1"/>
  <c r="AD39" i="1"/>
  <c r="AI31" i="1"/>
  <c r="AB32" i="1"/>
  <c r="U33" i="1"/>
  <c r="AI33" i="1"/>
  <c r="AD34" i="1"/>
  <c r="V35" i="1"/>
  <c r="AC37" i="1"/>
  <c r="V38" i="1"/>
  <c r="AB39" i="1"/>
  <c r="Z40" i="1"/>
  <c r="V42" i="1"/>
  <c r="AG42" i="1"/>
  <c r="AC43" i="1"/>
  <c r="Y44" i="1"/>
  <c r="V46" i="1"/>
  <c r="AF46" i="1"/>
  <c r="T47" i="1"/>
  <c r="AB47" i="1"/>
  <c r="F48" i="1"/>
  <c r="Q48" i="1"/>
  <c r="Y48" i="1"/>
  <c r="M49" i="1"/>
  <c r="U49" i="1"/>
  <c r="X31" i="1"/>
  <c r="V33" i="1"/>
  <c r="W35" i="1"/>
  <c r="T37" i="1"/>
  <c r="AF37" i="1"/>
  <c r="Y38" i="1"/>
  <c r="T39" i="1"/>
  <c r="AA40" i="1"/>
  <c r="X42" i="1"/>
  <c r="AI42" i="1"/>
  <c r="AD43" i="1"/>
  <c r="AA44" i="1"/>
  <c r="W46" i="1"/>
  <c r="AH46" i="1"/>
  <c r="G48" i="1"/>
  <c r="R48" i="1"/>
  <c r="Z48" i="1"/>
  <c r="N49" i="1"/>
  <c r="V49" i="1"/>
  <c r="AH49" i="1"/>
  <c r="Y31" i="1"/>
  <c r="AF32" i="1"/>
  <c r="Y33" i="1"/>
  <c r="T34" i="1"/>
  <c r="AF34" i="1"/>
  <c r="X35" i="1"/>
  <c r="AG37" i="1"/>
  <c r="Z38" i="1"/>
  <c r="AG39" i="1"/>
  <c r="T40" i="1"/>
  <c r="AB40" i="1"/>
  <c r="Y42" i="1"/>
  <c r="U43" i="1"/>
  <c r="AF43" i="1"/>
  <c r="T44" i="1"/>
  <c r="AC44" i="1"/>
  <c r="X46" i="1"/>
  <c r="AI46" i="1"/>
  <c r="U47" i="1"/>
  <c r="AF47" i="1"/>
  <c r="H48" i="1"/>
  <c r="AB48" i="1"/>
  <c r="E49" i="1"/>
  <c r="O49" i="1"/>
  <c r="Y49" i="1"/>
  <c r="AI49" i="1"/>
  <c r="U32" i="1"/>
  <c r="AG32" i="1"/>
  <c r="AB33" i="1"/>
  <c r="AI34" i="1"/>
  <c r="AA35" i="1"/>
  <c r="AH39" i="1"/>
  <c r="V43" i="1"/>
  <c r="Z46" i="1"/>
  <c r="W47" i="1"/>
  <c r="Z31" i="1"/>
  <c r="AH37" i="1"/>
  <c r="AC38" i="1"/>
  <c r="V39" i="1"/>
  <c r="AD40" i="1"/>
  <c r="AA42" i="1"/>
  <c r="AG43" i="1"/>
  <c r="AD44" i="1"/>
  <c r="X32" i="1"/>
  <c r="AF35" i="1"/>
  <c r="Y37" i="1"/>
  <c r="T38" i="1"/>
  <c r="T49" i="1"/>
  <c r="AC33" i="1"/>
  <c r="V34" i="1"/>
  <c r="AI37" i="1"/>
  <c r="AD38" i="1"/>
  <c r="W39" i="1"/>
  <c r="AF40" i="1"/>
  <c r="X43" i="1"/>
  <c r="X47" i="1"/>
  <c r="U48" i="1"/>
  <c r="AD33" i="1"/>
  <c r="Y34" i="1"/>
  <c r="Y39" i="1"/>
  <c r="AG40" i="1"/>
  <c r="Z43" i="1"/>
  <c r="AF44" i="1"/>
  <c r="T46" i="1"/>
  <c r="Y47" i="1"/>
  <c r="I48" i="1"/>
  <c r="W48" i="1"/>
  <c r="G49" i="1"/>
  <c r="AG33" i="1"/>
  <c r="Z34" i="1"/>
  <c r="T35" i="1"/>
  <c r="AF38" i="1"/>
  <c r="Z39" i="1"/>
  <c r="AH40" i="1"/>
  <c r="AA43" i="1"/>
  <c r="AG44" i="1"/>
  <c r="Z47" i="1"/>
  <c r="J48" i="1"/>
  <c r="X48" i="1"/>
  <c r="H49" i="1"/>
  <c r="Z49" i="1"/>
  <c r="T31" i="1"/>
  <c r="AH33" i="1"/>
  <c r="AA34" i="1"/>
  <c r="U35" i="1"/>
  <c r="AA39" i="1"/>
  <c r="AI40" i="1"/>
  <c r="U42" i="1"/>
  <c r="AB43" i="1"/>
  <c r="AH44" i="1"/>
  <c r="U46" i="1"/>
  <c r="AA47" i="1"/>
  <c r="L48" i="1"/>
  <c r="AC48" i="1"/>
  <c r="J49" i="1"/>
  <c r="AA49" i="1"/>
  <c r="AA31" i="1"/>
  <c r="V32" i="1"/>
  <c r="AB35" i="1"/>
  <c r="U37" i="1"/>
  <c r="AI39" i="1"/>
  <c r="AB42" i="1"/>
  <c r="AI43" i="1"/>
  <c r="U44" i="1"/>
  <c r="AA46" i="1"/>
  <c r="AG47" i="1"/>
  <c r="N48" i="1"/>
  <c r="AD48" i="1"/>
  <c r="L49" i="1"/>
  <c r="AB49" i="1"/>
  <c r="AB31" i="1"/>
  <c r="W32" i="1"/>
  <c r="T33" i="1"/>
  <c r="X37" i="1"/>
  <c r="W40" i="1"/>
  <c r="AC42" i="1"/>
  <c r="V44" i="1"/>
  <c r="AC46" i="1"/>
  <c r="AH47" i="1"/>
  <c r="P48" i="1"/>
  <c r="AF48" i="1"/>
  <c r="Q49" i="1"/>
  <c r="AC49" i="1"/>
  <c r="X40" i="1"/>
  <c r="AD42" i="1"/>
  <c r="W44" i="1"/>
  <c r="AD46" i="1"/>
  <c r="AI47" i="1"/>
  <c r="T48" i="1"/>
  <c r="AG48" i="1"/>
  <c r="AD49" i="1"/>
  <c r="AH31" i="1"/>
  <c r="Y32" i="1"/>
  <c r="AI35" i="1"/>
  <c r="AB37" i="1"/>
  <c r="U38" i="1"/>
  <c r="Y40" i="1"/>
  <c r="T43" i="1"/>
  <c r="X44" i="1"/>
  <c r="AH48" i="1"/>
  <c r="I57" i="1"/>
  <c r="D30" i="1" l="1"/>
  <c r="D36" i="1"/>
  <c r="F30" i="1"/>
  <c r="D41" i="1"/>
  <c r="N41" i="1"/>
  <c r="D45" i="1"/>
  <c r="AE30" i="1"/>
  <c r="I30" i="1"/>
  <c r="O36" i="1"/>
  <c r="I36" i="1"/>
  <c r="M36" i="1"/>
  <c r="AE36" i="1"/>
  <c r="N36" i="1"/>
  <c r="S30" i="1"/>
  <c r="K41" i="1"/>
  <c r="O41" i="1"/>
  <c r="G30" i="1"/>
  <c r="J41" i="1"/>
  <c r="G41" i="1"/>
  <c r="Q36" i="1"/>
  <c r="Q41" i="1"/>
  <c r="AE41" i="1"/>
  <c r="E41" i="1"/>
  <c r="Q30" i="1"/>
  <c r="F41" i="1"/>
  <c r="S36" i="1"/>
  <c r="P30" i="1"/>
  <c r="M41" i="1"/>
  <c r="AE45" i="1"/>
  <c r="H41" i="1"/>
  <c r="N30" i="1"/>
  <c r="P41" i="1"/>
  <c r="G36" i="1"/>
  <c r="J36" i="1"/>
  <c r="L30" i="1"/>
  <c r="R41" i="1"/>
  <c r="K36" i="1"/>
  <c r="S41" i="1"/>
  <c r="O30" i="1"/>
  <c r="P36" i="1"/>
  <c r="K30" i="1"/>
  <c r="E30" i="1"/>
  <c r="J30" i="1"/>
  <c r="S45" i="1"/>
  <c r="M30" i="1"/>
  <c r="R36" i="1"/>
  <c r="L41" i="1"/>
  <c r="E36" i="1"/>
  <c r="F36" i="1"/>
  <c r="L36" i="1"/>
  <c r="H30" i="1"/>
  <c r="H36" i="1"/>
  <c r="I41" i="1"/>
  <c r="R30" i="1"/>
  <c r="I45" i="1"/>
  <c r="F45" i="1"/>
  <c r="R45" i="1"/>
  <c r="P45" i="1"/>
  <c r="K45" i="1"/>
  <c r="N45" i="1"/>
  <c r="E45" i="1"/>
  <c r="H45" i="1"/>
  <c r="O45" i="1"/>
  <c r="Q45" i="1"/>
  <c r="G45" i="1"/>
  <c r="L45" i="1"/>
  <c r="J45" i="1"/>
  <c r="M45" i="1"/>
  <c r="Z30" i="1"/>
  <c r="AD41" i="1"/>
  <c r="X36" i="1"/>
  <c r="U36" i="1"/>
  <c r="W30" i="1"/>
  <c r="AA30" i="1"/>
  <c r="U45" i="1"/>
  <c r="AH36" i="1"/>
  <c r="AH30" i="1"/>
  <c r="AG30" i="1"/>
  <c r="V41" i="1"/>
  <c r="AA36" i="1"/>
  <c r="T45" i="1"/>
  <c r="AG36" i="1"/>
  <c r="AB45" i="1"/>
  <c r="W36" i="1"/>
  <c r="Z45" i="1"/>
  <c r="T36" i="1"/>
  <c r="AC36" i="1"/>
  <c r="AB41" i="1"/>
  <c r="AI45" i="1"/>
  <c r="AH45" i="1"/>
  <c r="AB30" i="1"/>
  <c r="AA45" i="1"/>
  <c r="Y41" i="1"/>
  <c r="Y30" i="1"/>
  <c r="X41" i="1"/>
  <c r="X30" i="1"/>
  <c r="AG41" i="1"/>
  <c r="AI30" i="1"/>
  <c r="V30" i="1"/>
  <c r="Y45" i="1"/>
  <c r="Z36" i="1"/>
  <c r="AF30" i="1"/>
  <c r="Z41" i="1"/>
  <c r="U30" i="1"/>
  <c r="T30" i="1"/>
  <c r="Y36" i="1"/>
  <c r="AF36" i="1"/>
  <c r="AC41" i="1"/>
  <c r="AH41" i="1"/>
  <c r="AC30" i="1"/>
  <c r="AD45" i="1"/>
  <c r="U41" i="1"/>
  <c r="AA41" i="1"/>
  <c r="X45" i="1"/>
  <c r="W45" i="1"/>
  <c r="AF45" i="1"/>
  <c r="AF41" i="1"/>
  <c r="T41" i="1"/>
  <c r="AD36" i="1"/>
  <c r="AB36" i="1"/>
  <c r="AC45" i="1"/>
  <c r="AI36" i="1"/>
  <c r="AI41" i="1"/>
  <c r="V45" i="1"/>
  <c r="W41" i="1"/>
  <c r="AD30" i="1"/>
  <c r="AG45" i="1"/>
  <c r="V36" i="1"/>
  <c r="AJ33" i="1"/>
  <c r="AJ43" i="1"/>
  <c r="AJ39" i="1"/>
  <c r="AJ44" i="1"/>
  <c r="AJ48" i="1"/>
  <c r="AJ42" i="1"/>
  <c r="AJ32" i="1"/>
  <c r="AJ47" i="1"/>
  <c r="AJ34" i="1"/>
  <c r="AJ37" i="1"/>
  <c r="AJ40" i="1"/>
  <c r="AJ38" i="1"/>
  <c r="AJ46" i="1"/>
  <c r="AJ31" i="1"/>
  <c r="AJ35" i="1"/>
  <c r="AJ49" i="1"/>
  <c r="D50" i="1" l="1"/>
  <c r="D27" i="1" s="1"/>
  <c r="AE50" i="1"/>
  <c r="AE27" i="1" s="1"/>
  <c r="S50" i="1"/>
  <c r="S27" i="1" s="1"/>
  <c r="AJ30" i="1"/>
  <c r="K50" i="1"/>
  <c r="K27" i="1" s="1"/>
  <c r="AG50" i="1"/>
  <c r="AG27" i="1" s="1"/>
  <c r="N50" i="1"/>
  <c r="N27" i="1" s="1"/>
  <c r="F50" i="1"/>
  <c r="I50" i="1"/>
  <c r="I27" i="1" s="1"/>
  <c r="L50" i="1"/>
  <c r="P50" i="1"/>
  <c r="P27" i="1" s="1"/>
  <c r="AH50" i="1"/>
  <c r="AH27" i="1" s="1"/>
  <c r="Q50" i="1"/>
  <c r="Q27" i="1" s="1"/>
  <c r="AI50" i="1"/>
  <c r="AI27" i="1" s="1"/>
  <c r="R50" i="1"/>
  <c r="R27" i="1" s="1"/>
  <c r="AD50" i="1"/>
  <c r="AD27" i="1" s="1"/>
  <c r="J50" i="1"/>
  <c r="Y50" i="1"/>
  <c r="Y27" i="1" s="1"/>
  <c r="X50" i="1"/>
  <c r="X27" i="1" s="1"/>
  <c r="V50" i="1"/>
  <c r="V27" i="1" s="1"/>
  <c r="H50" i="1"/>
  <c r="AJ41" i="1"/>
  <c r="G50" i="1"/>
  <c r="W50" i="1"/>
  <c r="W27" i="1" s="1"/>
  <c r="AA50" i="1"/>
  <c r="AA27" i="1" s="1"/>
  <c r="AC50" i="1"/>
  <c r="AC27" i="1" s="1"/>
  <c r="AB50" i="1"/>
  <c r="AB27" i="1" s="1"/>
  <c r="AJ36" i="1"/>
  <c r="Z50" i="1"/>
  <c r="Z27" i="1" s="1"/>
  <c r="E50" i="1"/>
  <c r="T50" i="1"/>
  <c r="AF50" i="1"/>
  <c r="AJ45" i="1"/>
  <c r="O50" i="1"/>
  <c r="O27" i="1" s="1"/>
  <c r="M50" i="1"/>
  <c r="M27" i="1" s="1"/>
  <c r="U50" i="1"/>
  <c r="U27" i="1" s="1"/>
  <c r="N57" i="1"/>
  <c r="AF55" i="1" l="1"/>
  <c r="AF27" i="1"/>
  <c r="J55" i="1"/>
  <c r="J27" i="1"/>
  <c r="F55" i="1"/>
  <c r="F57" i="1" s="1"/>
  <c r="F27" i="1"/>
  <c r="G55" i="1"/>
  <c r="G57" i="1" s="1"/>
  <c r="G27" i="1"/>
  <c r="H55" i="1"/>
  <c r="H57" i="1" s="1"/>
  <c r="H27" i="1"/>
  <c r="E55" i="1"/>
  <c r="E27" i="1"/>
  <c r="S55" i="1"/>
  <c r="T27" i="1"/>
  <c r="L55" i="1"/>
  <c r="L27" i="1"/>
  <c r="E57" i="1"/>
  <c r="AE55" i="1"/>
  <c r="I55" i="1"/>
  <c r="K55" i="1"/>
  <c r="O55" i="1"/>
  <c r="O57" i="1" s="1"/>
  <c r="Z55" i="1"/>
  <c r="AI55" i="1"/>
  <c r="Q55" i="1"/>
  <c r="X55" i="1"/>
  <c r="U55" i="1"/>
  <c r="R55" i="1"/>
  <c r="R57" i="1" s="1"/>
  <c r="AC55" i="1"/>
  <c r="AA55" i="1"/>
  <c r="Y55" i="1"/>
  <c r="Y57" i="1" s="1"/>
  <c r="AH55" i="1"/>
  <c r="M55" i="1"/>
  <c r="T55" i="1"/>
  <c r="T57" i="1" s="1"/>
  <c r="P55" i="1"/>
  <c r="W55" i="1"/>
  <c r="AD55" i="1"/>
  <c r="AB55" i="1"/>
  <c r="V55" i="1"/>
  <c r="N55" i="1"/>
  <c r="AG55" i="1"/>
  <c r="AJ50" i="1"/>
  <c r="D55" i="1"/>
  <c r="E54" i="1" l="1"/>
  <c r="S54" i="1"/>
  <c r="AE54" i="1"/>
  <c r="J54" i="1"/>
  <c r="K54" i="1"/>
  <c r="Y54" i="1"/>
  <c r="T54" i="1"/>
  <c r="M54" i="1"/>
  <c r="D57" i="1"/>
  <c r="AH54" i="1"/>
  <c r="V54" i="1"/>
  <c r="AI54" i="1"/>
  <c r="AD54" i="1"/>
  <c r="AA54" i="1"/>
  <c r="Q54" i="1"/>
  <c r="O54" i="1"/>
  <c r="I54" i="1"/>
  <c r="P54" i="1"/>
  <c r="Z54" i="1"/>
  <c r="AG54" i="1"/>
  <c r="D54" i="1"/>
  <c r="L54" i="1"/>
  <c r="R54" i="1"/>
  <c r="X54" i="1"/>
  <c r="N54" i="1"/>
  <c r="G54" i="1"/>
  <c r="F54" i="1"/>
  <c r="W54" i="1"/>
  <c r="AK45" i="1"/>
  <c r="AK50" i="1"/>
  <c r="AK38" i="1"/>
  <c r="AK39" i="1"/>
  <c r="AK47" i="1"/>
  <c r="AK40" i="1"/>
  <c r="AK30" i="1"/>
  <c r="AK31" i="1"/>
  <c r="AK37" i="1"/>
  <c r="AK48" i="1"/>
  <c r="AK44" i="1"/>
  <c r="AK46" i="1"/>
  <c r="AK33" i="1"/>
  <c r="AK49" i="1"/>
  <c r="AK42" i="1"/>
  <c r="AK36" i="1"/>
  <c r="AK43" i="1"/>
  <c r="AK35" i="1"/>
  <c r="AK41" i="1"/>
  <c r="AK34" i="1"/>
  <c r="AK32" i="1"/>
  <c r="AC54" i="1"/>
  <c r="AF54" i="1"/>
  <c r="U54" i="1"/>
  <c r="H54" i="1"/>
  <c r="AB54" i="1"/>
  <c r="S59" i="1" l="1"/>
  <c r="S64" i="1" s="1"/>
  <c r="S60" i="1"/>
  <c r="S61" i="1" s="1"/>
  <c r="AE60" i="1"/>
  <c r="AE59" i="1"/>
  <c r="AE64" i="1" s="1"/>
  <c r="D59" i="1"/>
  <c r="D64" i="1" s="1"/>
  <c r="K59" i="1"/>
  <c r="K64" i="1" s="1"/>
  <c r="H60" i="1"/>
  <c r="H61" i="1" s="1"/>
  <c r="P60" i="1"/>
  <c r="D60" i="1"/>
  <c r="G59" i="1"/>
  <c r="G64" i="1" s="1"/>
  <c r="T60" i="1"/>
  <c r="T61" i="1" s="1"/>
  <c r="Q59" i="1"/>
  <c r="Q64" i="1" s="1"/>
  <c r="J59" i="1"/>
  <c r="J64" i="1" s="1"/>
  <c r="E59" i="1"/>
  <c r="E64" i="1" s="1"/>
  <c r="L59" i="1"/>
  <c r="L64" i="1" s="1"/>
  <c r="T59" i="1"/>
  <c r="T64" i="1" s="1"/>
  <c r="I60" i="1"/>
  <c r="Q60" i="1"/>
  <c r="N59" i="1"/>
  <c r="N64" i="1" s="1"/>
  <c r="E60" i="1"/>
  <c r="N60" i="1"/>
  <c r="G60" i="1"/>
  <c r="G61" i="1" s="1"/>
  <c r="M59" i="1"/>
  <c r="M64" i="1" s="1"/>
  <c r="J60" i="1"/>
  <c r="J61" i="1" s="1"/>
  <c r="R60" i="1"/>
  <c r="R61" i="1" s="1"/>
  <c r="F59" i="1"/>
  <c r="F64" i="1" s="1"/>
  <c r="K60" i="1"/>
  <c r="K61" i="1" s="1"/>
  <c r="O59" i="1"/>
  <c r="O64" i="1" s="1"/>
  <c r="L60" i="1"/>
  <c r="L61" i="1" s="1"/>
  <c r="F60" i="1"/>
  <c r="F61" i="1" s="1"/>
  <c r="O60" i="1"/>
  <c r="H59" i="1"/>
  <c r="H64" i="1" s="1"/>
  <c r="P59" i="1"/>
  <c r="P64" i="1" s="1"/>
  <c r="M60" i="1"/>
  <c r="I59" i="1"/>
  <c r="I64" i="1" s="1"/>
  <c r="R59" i="1"/>
  <c r="R64" i="1" s="1"/>
  <c r="X59" i="1"/>
  <c r="X64" i="1" s="1"/>
  <c r="W60" i="1"/>
  <c r="U60" i="1"/>
  <c r="AI60" i="1"/>
  <c r="X60" i="1"/>
  <c r="V59" i="1"/>
  <c r="V64" i="1" s="1"/>
  <c r="AC60" i="1"/>
  <c r="Z60" i="1"/>
  <c r="AH60" i="1"/>
  <c r="AH59" i="1"/>
  <c r="AH64" i="1" s="1"/>
  <c r="AF60" i="1"/>
  <c r="AF59" i="1"/>
  <c r="AF64" i="1" s="1"/>
  <c r="AD60" i="1"/>
  <c r="V60" i="1"/>
  <c r="AG59" i="1"/>
  <c r="AG64" i="1" s="1"/>
  <c r="Y59" i="1"/>
  <c r="Y64" i="1" s="1"/>
  <c r="AA60" i="1"/>
  <c r="Y60" i="1"/>
  <c r="AA59" i="1"/>
  <c r="AA64" i="1" s="1"/>
  <c r="AI59" i="1"/>
  <c r="AI64" i="1" s="1"/>
  <c r="Z59" i="1"/>
  <c r="Z64" i="1" s="1"/>
  <c r="U59" i="1"/>
  <c r="U64" i="1" s="1"/>
  <c r="AD59" i="1"/>
  <c r="AD64" i="1" s="1"/>
  <c r="AB60" i="1"/>
  <c r="AC59" i="1"/>
  <c r="AC64" i="1" s="1"/>
  <c r="W59" i="1"/>
  <c r="W64" i="1" s="1"/>
  <c r="AB59" i="1"/>
  <c r="AB64" i="1" s="1"/>
  <c r="AG60" i="1"/>
  <c r="O61" i="1" l="1"/>
  <c r="O65" i="1" s="1"/>
  <c r="N61" i="1"/>
  <c r="N65" i="1" s="1"/>
  <c r="M61" i="1"/>
  <c r="M65" i="1" s="1"/>
  <c r="E61" i="1"/>
  <c r="E65" i="1" s="1"/>
  <c r="Q61" i="1"/>
  <c r="Q65" i="1" s="1"/>
  <c r="AE61" i="1"/>
  <c r="AE65" i="1" s="1"/>
  <c r="AE63" i="1"/>
  <c r="P61" i="1"/>
  <c r="P65" i="1" s="1"/>
  <c r="I61" i="1"/>
  <c r="I65" i="1" s="1"/>
  <c r="D61" i="1"/>
  <c r="D65" i="1" s="1"/>
  <c r="K65" i="1"/>
  <c r="K63" i="1"/>
  <c r="L63" i="1"/>
  <c r="L65" i="1"/>
  <c r="AC63" i="1"/>
  <c r="AC61" i="1"/>
  <c r="AC65" i="1" s="1"/>
  <c r="X63" i="1"/>
  <c r="X61" i="1"/>
  <c r="X65" i="1" s="1"/>
  <c r="Q63" i="1"/>
  <c r="T63" i="1"/>
  <c r="T65" i="1"/>
  <c r="G63" i="1"/>
  <c r="G65" i="1"/>
  <c r="R63" i="1"/>
  <c r="R65" i="1"/>
  <c r="AI63" i="1"/>
  <c r="AI61" i="1"/>
  <c r="AI65" i="1" s="1"/>
  <c r="AD63" i="1"/>
  <c r="AD61" i="1"/>
  <c r="AD65" i="1" s="1"/>
  <c r="D63" i="1"/>
  <c r="V63" i="1"/>
  <c r="V61" i="1"/>
  <c r="V65" i="1" s="1"/>
  <c r="U63" i="1"/>
  <c r="U61" i="1"/>
  <c r="U65" i="1" s="1"/>
  <c r="O63" i="1"/>
  <c r="I63" i="1"/>
  <c r="E63" i="1"/>
  <c r="P63" i="1"/>
  <c r="W63" i="1"/>
  <c r="W61" i="1"/>
  <c r="W65" i="1" s="1"/>
  <c r="AG63" i="1"/>
  <c r="AG61" i="1"/>
  <c r="AG65" i="1" s="1"/>
  <c r="H63" i="1"/>
  <c r="H65" i="1"/>
  <c r="AH61" i="1"/>
  <c r="AH65" i="1" s="1"/>
  <c r="AH63" i="1"/>
  <c r="Y63" i="1"/>
  <c r="Y61" i="1"/>
  <c r="Y65" i="1" s="1"/>
  <c r="AB63" i="1"/>
  <c r="AB61" i="1"/>
  <c r="AB65" i="1" s="1"/>
  <c r="F63" i="1"/>
  <c r="F65" i="1"/>
  <c r="AF61" i="1"/>
  <c r="AF65" i="1" s="1"/>
  <c r="AF63" i="1"/>
  <c r="N63" i="1"/>
  <c r="M63" i="1"/>
  <c r="AA63" i="1"/>
  <c r="AA61" i="1"/>
  <c r="AA65" i="1" s="1"/>
  <c r="S63" i="1"/>
  <c r="S65" i="1"/>
  <c r="Z63" i="1"/>
  <c r="Z61" i="1"/>
  <c r="Z65" i="1" s="1"/>
  <c r="J65" i="1"/>
  <c r="J63" i="1"/>
</calcChain>
</file>

<file path=xl/sharedStrings.xml><?xml version="1.0" encoding="utf-8"?>
<sst xmlns="http://schemas.openxmlformats.org/spreadsheetml/2006/main" count="259" uniqueCount="120">
  <si>
    <t>Seleccionar Moneda</t>
  </si>
  <si>
    <t>Reporte de Inversiones - Compañías de Seguros de Vida</t>
  </si>
  <si>
    <t>CLC</t>
  </si>
  <si>
    <t>METLIFE</t>
  </si>
  <si>
    <t>MUT. EJERC. Y AVIAC.</t>
  </si>
  <si>
    <t>PRINCIPAL</t>
  </si>
  <si>
    <t>RENTA NACIONAL</t>
  </si>
  <si>
    <t>SURA</t>
  </si>
  <si>
    <t>Bonos y Debentures</t>
  </si>
  <si>
    <t>Bonos Bancarios</t>
  </si>
  <si>
    <t>Depósitos a Plazo</t>
  </si>
  <si>
    <t>Instrumentos del Estado</t>
  </si>
  <si>
    <t>Fondos Mutuos</t>
  </si>
  <si>
    <t>Cuentas Corrientes</t>
  </si>
  <si>
    <t>Inversiones Inmobiliarias</t>
  </si>
  <si>
    <t>Inversión Exterior</t>
  </si>
  <si>
    <t>Acciones de S.A.</t>
  </si>
  <si>
    <t>Fondos de Inversión</t>
  </si>
  <si>
    <t>Préstamos</t>
  </si>
  <si>
    <t>Créditos Sindicados</t>
  </si>
  <si>
    <t>Otros</t>
  </si>
  <si>
    <t>Total</t>
  </si>
  <si>
    <t>Letras Hipotecarias</t>
  </si>
  <si>
    <t>Mutuos Hipotecarios</t>
  </si>
  <si>
    <t>Avance tened. de Pólizas</t>
  </si>
  <si>
    <t>TOTAL MERCADO</t>
  </si>
  <si>
    <t>TIPO DE INSTRUMENTO</t>
  </si>
  <si>
    <t>Seleccionar Cuenta a Graficar</t>
  </si>
  <si>
    <t>Ordenado de Mayor a Menor</t>
  </si>
  <si>
    <t>Compañía a Destacar</t>
  </si>
  <si>
    <t>Orden Alfabético</t>
  </si>
  <si>
    <t>Cifras en M$</t>
  </si>
  <si>
    <t>Cifras en UF</t>
  </si>
  <si>
    <t>Cifras en US$</t>
  </si>
  <si>
    <t>PART% MERCADO</t>
  </si>
  <si>
    <t>Renta Fija</t>
  </si>
  <si>
    <t>Renta Variable</t>
  </si>
  <si>
    <t>Bienes Raíces y Leasing</t>
  </si>
  <si>
    <t xml:space="preserve">* Notas: Elaboración propia en base a información FECU. El ítem "Bienes Raíces y Leasing" equivale al ítem reportado en FECU como "Inversiones Inmobiliarias". "Otros" incluye acciones de S.A. cerradas, muebles y útiles, caja y derechos por inversiones en instrumentos derivados. </t>
  </si>
  <si>
    <t>TOTAL</t>
  </si>
  <si>
    <t>MUT DE CARABINEROS</t>
  </si>
  <si>
    <t>SECURITY PREVISION</t>
  </si>
  <si>
    <t>ZURICH SANTANDER</t>
  </si>
  <si>
    <t>COMISIÓN PARA EL MERCADO FINANCIERO</t>
  </si>
  <si>
    <t>Tipo de compañía: CIAS. DE SEGUROS DE VIDA Y CIAS. REASEGURADORAS DE VIDA</t>
  </si>
  <si>
    <t>Razón social</t>
  </si>
  <si>
    <t>TipodecompaÃ±Ã­a</t>
  </si>
  <si>
    <t>InstrumentosdelEstado</t>
  </si>
  <si>
    <t>DepÃ³sitosaplazo</t>
  </si>
  <si>
    <t>Bonosbancarios</t>
  </si>
  <si>
    <t>Letrashipotecarias</t>
  </si>
  <si>
    <t>Bonosydebentures</t>
  </si>
  <si>
    <t>CrÃ©ditossindicados</t>
  </si>
  <si>
    <t>Mutuoshipotecarios</t>
  </si>
  <si>
    <t>AccionesdeS.A.</t>
  </si>
  <si>
    <t>Fondosmutuos</t>
  </si>
  <si>
    <t>FondoinversiÃ³n</t>
  </si>
  <si>
    <t>InversiÃ³nexterior</t>
  </si>
  <si>
    <t>Cuentascorrientes</t>
  </si>
  <si>
    <t>Avancetened.depÃ³lizas</t>
  </si>
  <si>
    <t>Inversionesinmobiliarias</t>
  </si>
  <si>
    <t>PrÃ©stamos</t>
  </si>
  <si>
    <t>Otros(3)</t>
  </si>
  <si>
    <t>MUTUAL DE SEGUROS</t>
  </si>
  <si>
    <t>TOTAL CIAS. DE SEGUROS DE VIDA</t>
  </si>
  <si>
    <t>CAJA REASEGURADORA</t>
  </si>
  <si>
    <t>TOTAL CIAS. REASEGURADORAS DE VIDA</t>
  </si>
  <si>
    <t xml:space="preserve"> (1) Tipo A=Seguros Generales; Tipo R=Reaseguradoras.</t>
  </si>
  <si>
    <t xml:space="preserve"> (2) Cifras en miles de pesos</t>
  </si>
  <si>
    <t xml:space="preserve"> (3) Incluye acciones de S.A. cerradas, muebles y útiles, caja, derechos por inversiones en instrumentos derivados.</t>
  </si>
  <si>
    <t>CN Life</t>
  </si>
  <si>
    <t>4 Life Seguros</t>
  </si>
  <si>
    <t>Alemana Seguros</t>
  </si>
  <si>
    <t>BCI Seguros Vida</t>
  </si>
  <si>
    <t>BICE Vida</t>
  </si>
  <si>
    <t>BNP Paribas Cardif</t>
  </si>
  <si>
    <t>Bupa</t>
  </si>
  <si>
    <t>Cámara</t>
  </si>
  <si>
    <t>CF Seguros de Vida</t>
  </si>
  <si>
    <t>Chubb Vida</t>
  </si>
  <si>
    <t>Colmena Seguros</t>
  </si>
  <si>
    <t>Confuturo</t>
  </si>
  <si>
    <t>Consorcio Nacional</t>
  </si>
  <si>
    <t>Divina Pastora</t>
  </si>
  <si>
    <t>EuroAmérica</t>
  </si>
  <si>
    <t>MAPFRE vida</t>
  </si>
  <si>
    <t>OHIO national</t>
  </si>
  <si>
    <t>PENTA vida</t>
  </si>
  <si>
    <t>SAVE SEGUROS</t>
  </si>
  <si>
    <t>SURAMERICANA</t>
  </si>
  <si>
    <t>No modificar fila</t>
  </si>
  <si>
    <t>copiar aquí para comparar</t>
  </si>
  <si>
    <t>4LIFE</t>
  </si>
  <si>
    <t>ALEMANA</t>
  </si>
  <si>
    <t>BCI</t>
  </si>
  <si>
    <t>BICE</t>
  </si>
  <si>
    <t>BNP</t>
  </si>
  <si>
    <t>BUPA VIDA</t>
  </si>
  <si>
    <t>CAMARA</t>
  </si>
  <si>
    <t>CF</t>
  </si>
  <si>
    <t>CHUBB VIDA</t>
  </si>
  <si>
    <t>CN LIFE</t>
  </si>
  <si>
    <t>COLMENA</t>
  </si>
  <si>
    <t>CONFUTURO</t>
  </si>
  <si>
    <t>CONSORCIO NACIONAL</t>
  </si>
  <si>
    <t>DIVINAPASTORA</t>
  </si>
  <si>
    <t>EUROAMERICA</t>
  </si>
  <si>
    <t>HELP SEGUROS</t>
  </si>
  <si>
    <t>MAPFRE</t>
  </si>
  <si>
    <t>OHIO</t>
  </si>
  <si>
    <t>PENTA</t>
  </si>
  <si>
    <t>SAVE BCJ</t>
  </si>
  <si>
    <t>SURAMERICANA V</t>
  </si>
  <si>
    <t>Help Seguros</t>
  </si>
  <si>
    <t>ZURICH CHILE V</t>
  </si>
  <si>
    <t>ZURICH CHILE</t>
  </si>
  <si>
    <t>*Información descargada el 04-03-2024.</t>
  </si>
  <si>
    <t>Datos a Diciembre de 2023</t>
  </si>
  <si>
    <t>Mut de Carabineros</t>
  </si>
  <si>
    <t>Mutual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</si>
</sst>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_ ;[Red]\-#,##0\ "/>
    <numFmt numFmtId="166" formatCode="_-* #,##0.0000000_-;\-* #,##0.0000000_-;_-* &quot;-&quot;??_-;_-@_-"/>
    <numFmt numFmtId="167" formatCode="0.0%"/>
    <numFmt numFmtId="168" formatCode="[&gt;0]#,##0;[&lt;0]\-#,##0;#,##0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003895"/>
      <name val="Calibri"/>
      <family val="2"/>
      <scheme val="minor"/>
    </font>
    <font>
      <sz val="8"/>
      <color theme="1" tint="0.4999542222357860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8"/>
      <color theme="1" tint="0.4999542222357860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389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000000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D4D4D4"/>
      </bottom>
      <diagonal/>
    </border>
  </borders>
  <cellStyleXfs count="6">
    <xf numFmtId="0" fontId="0" fillId="0" borderId="0"/>
    <xf numFmtId="0" fontId="7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/>
    <xf numFmtId="0" fontId="2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1" fontId="8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right" indent="1"/>
      <protection hidden="1"/>
    </xf>
    <xf numFmtId="0" fontId="1" fillId="4" borderId="1" xfId="0" applyFont="1" applyFill="1" applyBorder="1" applyAlignment="1" applyProtection="1">
      <alignment horizontal="left" indent="1"/>
      <protection hidden="1"/>
    </xf>
    <xf numFmtId="3" fontId="9" fillId="0" borderId="2" xfId="0" applyNumberFormat="1" applyFont="1" applyBorder="1" applyAlignment="1" applyProtection="1">
      <alignment vertical="center"/>
      <protection hidden="1"/>
    </xf>
    <xf numFmtId="3" fontId="9" fillId="4" borderId="3" xfId="0" applyNumberFormat="1" applyFont="1" applyFill="1" applyBorder="1" applyAlignment="1" applyProtection="1">
      <alignment vertical="center"/>
      <protection locked="0" hidden="1"/>
    </xf>
    <xf numFmtId="3" fontId="9" fillId="0" borderId="1" xfId="0" applyNumberFormat="1" applyFont="1" applyBorder="1" applyAlignment="1" applyProtection="1">
      <alignment vertical="center"/>
      <protection hidden="1"/>
    </xf>
    <xf numFmtId="0" fontId="9" fillId="0" borderId="1" xfId="0" applyFont="1" applyBorder="1" applyProtection="1">
      <protection hidden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3" fillId="0" borderId="0" xfId="0" applyFont="1"/>
    <xf numFmtId="0" fontId="6" fillId="4" borderId="1" xfId="0" applyFont="1" applyFill="1" applyBorder="1" applyAlignment="1" applyProtection="1">
      <alignment horizontal="left" vertical="center"/>
      <protection hidden="1"/>
    </xf>
    <xf numFmtId="165" fontId="6" fillId="4" borderId="1" xfId="0" applyNumberFormat="1" applyFont="1" applyFill="1" applyBorder="1" applyAlignment="1" applyProtection="1">
      <alignment vertical="center"/>
      <protection hidden="1"/>
    </xf>
    <xf numFmtId="165" fontId="6" fillId="5" borderId="1" xfId="0" applyNumberFormat="1" applyFont="1" applyFill="1" applyBorder="1" applyAlignment="1" applyProtection="1">
      <alignment vertical="center"/>
      <protection hidden="1"/>
    </xf>
    <xf numFmtId="167" fontId="6" fillId="5" borderId="1" xfId="3" applyNumberFormat="1" applyFont="1" applyFill="1" applyBorder="1" applyAlignment="1" applyProtection="1">
      <alignment vertical="center"/>
      <protection hidden="1"/>
    </xf>
    <xf numFmtId="165" fontId="1" fillId="4" borderId="1" xfId="0" applyNumberFormat="1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left" vertical="center" indent="2"/>
      <protection hidden="1"/>
    </xf>
    <xf numFmtId="0" fontId="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168" fontId="0" fillId="0" borderId="4" xfId="0" applyNumberFormat="1" applyBorder="1" applyAlignment="1">
      <alignment horizontal="right" vertical="top"/>
    </xf>
    <xf numFmtId="0" fontId="16" fillId="6" borderId="5" xfId="0" applyFont="1" applyFill="1" applyBorder="1" applyAlignment="1">
      <alignment vertical="top" wrapText="1"/>
    </xf>
    <xf numFmtId="165" fontId="1" fillId="0" borderId="0" xfId="0" applyNumberFormat="1" applyFont="1"/>
    <xf numFmtId="0" fontId="18" fillId="7" borderId="0" xfId="4" applyFont="1" applyFill="1"/>
    <xf numFmtId="0" fontId="19" fillId="7" borderId="0" xfId="4" applyFont="1" applyFill="1"/>
    <xf numFmtId="0" fontId="11" fillId="7" borderId="0" xfId="0" applyFont="1" applyFill="1"/>
    <xf numFmtId="0" fontId="20" fillId="8" borderId="4" xfId="4" applyFont="1" applyFill="1" applyBorder="1" applyAlignment="1">
      <alignment horizontal="center" vertical="top" wrapText="1"/>
    </xf>
    <xf numFmtId="0" fontId="19" fillId="7" borderId="4" xfId="4" applyFont="1" applyFill="1" applyBorder="1" applyAlignment="1">
      <alignment horizontal="left" vertical="top"/>
    </xf>
    <xf numFmtId="168" fontId="19" fillId="7" borderId="4" xfId="4" applyNumberFormat="1" applyFont="1" applyFill="1" applyBorder="1" applyAlignment="1">
      <alignment horizontal="right" vertical="top"/>
    </xf>
    <xf numFmtId="0" fontId="21" fillId="7" borderId="0" xfId="4" applyFont="1" applyFill="1"/>
    <xf numFmtId="0" fontId="0" fillId="9" borderId="4" xfId="0" applyFill="1" applyBorder="1" applyAlignment="1">
      <alignment horizontal="left" vertical="top"/>
    </xf>
    <xf numFmtId="0" fontId="1" fillId="9" borderId="0" xfId="0" applyFont="1" applyFill="1"/>
    <xf numFmtId="0" fontId="9" fillId="9" borderId="0" xfId="0" applyFont="1" applyFill="1"/>
    <xf numFmtId="3" fontId="23" fillId="0" borderId="1" xfId="0" applyNumberFormat="1" applyFont="1" applyBorder="1" applyAlignment="1" applyProtection="1">
      <alignment vertical="center"/>
      <protection hidden="1"/>
    </xf>
    <xf numFmtId="3" fontId="23" fillId="0" borderId="1" xfId="0" applyNumberFormat="1" applyFont="1" applyBorder="1" applyAlignment="1" applyProtection="1">
      <alignment horizontal="right" vertical="center"/>
      <protection hidden="1"/>
    </xf>
    <xf numFmtId="0" fontId="22" fillId="0" borderId="0" xfId="0" applyFont="1"/>
    <xf numFmtId="0" fontId="24" fillId="0" borderId="0" xfId="0" applyFont="1"/>
    <xf numFmtId="0" fontId="23" fillId="0" borderId="0" xfId="0" applyFont="1"/>
    <xf numFmtId="0" fontId="25" fillId="0" borderId="0" xfId="0" applyFont="1"/>
    <xf numFmtId="0" fontId="0" fillId="0" borderId="4" xfId="0" applyBorder="1" applyAlignment="1">
      <alignment horizontal="left" vertical="top"/>
    </xf>
    <xf numFmtId="0" fontId="19" fillId="0" borderId="4" xfId="4" applyFont="1" applyBorder="1" applyAlignment="1">
      <alignment horizontal="left" vertical="top"/>
    </xf>
    <xf numFmtId="0" fontId="27" fillId="10" borderId="4" xfId="5" applyFont="1" applyFill="1" applyBorder="1" applyAlignment="1">
      <alignment horizontal="center" vertical="top" wrapText="1"/>
    </xf>
    <xf numFmtId="168" fontId="26" fillId="0" borderId="4" xfId="5" applyNumberFormat="1" applyBorder="1" applyAlignment="1">
      <alignment horizontal="right" vertical="top"/>
    </xf>
    <xf numFmtId="166" fontId="23" fillId="0" borderId="0" xfId="2" applyNumberFormat="1" applyFont="1"/>
    <xf numFmtId="4" fontId="28" fillId="0" borderId="0" xfId="0" applyNumberFormat="1" applyFont="1"/>
    <xf numFmtId="0" fontId="28" fillId="0" borderId="0" xfId="0" applyFont="1"/>
  </cellXfs>
  <cellStyles count="6">
    <cellStyle name="Millares" xfId="2" builtinId="3"/>
    <cellStyle name="Normal" xfId="0" builtinId="0"/>
    <cellStyle name="Normal 2" xfId="4" xr:uid="{91DF3E37-BA10-452D-B112-6E0E2577ECE2}"/>
    <cellStyle name="Normal 3" xfId="1" xr:uid="{00000000-0005-0000-0000-000002000000}"/>
    <cellStyle name="Normal 4" xfId="5" xr:uid="{E4AD0F74-D3E1-4E96-874C-313AC07AC14F}"/>
    <cellStyle name="Porcentaje" xfId="3" builtinId="5"/>
  </cellStyles>
  <dxfs count="0"/>
  <tableStyles count="0" defaultTableStyle="TableStyleMedium9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6156313794129E-2"/>
          <c:y val="3.021093791847523E-2"/>
          <c:w val="0.90449756002720605"/>
          <c:h val="0.664680019990228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Inversiones!$D$63:$AI$63</c:f>
              <c:strCache>
                <c:ptCount val="32"/>
                <c:pt idx="0">
                  <c:v>Metlife</c:v>
                </c:pt>
                <c:pt idx="1">
                  <c:v>Consorcio Nacional</c:v>
                </c:pt>
                <c:pt idx="2">
                  <c:v>Confuturo</c:v>
                </c:pt>
                <c:pt idx="3">
                  <c:v>Penta Vida</c:v>
                </c:pt>
                <c:pt idx="4">
                  <c:v>BICE Vida</c:v>
                </c:pt>
                <c:pt idx="5">
                  <c:v>Principal</c:v>
                </c:pt>
                <c:pt idx="6">
                  <c:v>Security Prevision</c:v>
                </c:pt>
                <c:pt idx="7">
                  <c:v>Zurich Chile</c:v>
                </c:pt>
                <c:pt idx="8">
                  <c:v>Euroamérica</c:v>
                </c:pt>
                <c:pt idx="9">
                  <c:v>Renta Nacional</c:v>
                </c:pt>
                <c:pt idx="10">
                  <c:v>Sura</c:v>
                </c:pt>
                <c:pt idx="11">
                  <c:v>4 Life Seguros</c:v>
                </c:pt>
                <c:pt idx="12">
                  <c:v>Ohio National</c:v>
                </c:pt>
                <c:pt idx="13">
                  <c:v>CN Life</c:v>
                </c:pt>
                <c:pt idx="14">
                  <c:v>Mutual de Seguros</c:v>
                </c:pt>
                <c:pt idx="15">
                  <c:v>Mut de Carabineros</c:v>
                </c:pt>
                <c:pt idx="16">
                  <c:v>BNP Paribas Cardif</c:v>
                </c:pt>
                <c:pt idx="17">
                  <c:v>Mut. Ejerc. Y Aviac.</c:v>
                </c:pt>
                <c:pt idx="18">
                  <c:v>Chubb Vida</c:v>
                </c:pt>
                <c:pt idx="19">
                  <c:v>Zurich Santander</c:v>
                </c:pt>
                <c:pt idx="20">
                  <c:v>Mapfre Vida</c:v>
                </c:pt>
                <c:pt idx="21">
                  <c:v>Cámara</c:v>
                </c:pt>
                <c:pt idx="22">
                  <c:v>Suramericana</c:v>
                </c:pt>
                <c:pt idx="23">
                  <c:v>CF Seguros de Vida</c:v>
                </c:pt>
                <c:pt idx="24">
                  <c:v>Save Seguros</c:v>
                </c:pt>
                <c:pt idx="25">
                  <c:v>Help Seguros</c:v>
                </c:pt>
                <c:pt idx="26">
                  <c:v>Colmena Seguros</c:v>
                </c:pt>
                <c:pt idx="27">
                  <c:v>CLC</c:v>
                </c:pt>
                <c:pt idx="28">
                  <c:v>Bupa</c:v>
                </c:pt>
                <c:pt idx="29">
                  <c:v>Alemana Seguros</c:v>
                </c:pt>
                <c:pt idx="30">
                  <c:v>Divina Pastora</c:v>
                </c:pt>
                <c:pt idx="31">
                  <c:v>#N/D</c:v>
                </c:pt>
              </c:strCache>
            </c:strRef>
          </c:cat>
          <c:val>
            <c:numRef>
              <c:f>Inversiones!$D$64:$AI$64</c:f>
              <c:numCache>
                <c:formatCode>#,##0</c:formatCode>
                <c:ptCount val="32"/>
                <c:pt idx="0">
                  <c:v>279124764.08939976</c:v>
                </c:pt>
                <c:pt idx="1">
                  <c:v>253463696.51442698</c:v>
                </c:pt>
                <c:pt idx="2">
                  <c:v>231621464.14071894</c:v>
                </c:pt>
                <c:pt idx="3">
                  <c:v>199918340.73764804</c:v>
                </c:pt>
                <c:pt idx="4">
                  <c:v>169567989.46760693</c:v>
                </c:pt>
                <c:pt idx="5">
                  <c:v>118864700.74499801</c:v>
                </c:pt>
                <c:pt idx="6">
                  <c:v>95264131.776143968</c:v>
                </c:pt>
                <c:pt idx="7">
                  <c:v>88800525.96729055</c:v>
                </c:pt>
                <c:pt idx="8">
                  <c:v>38746785.320538327</c:v>
                </c:pt>
                <c:pt idx="9">
                  <c:v>33316308.302183028</c:v>
                </c:pt>
                <c:pt idx="10">
                  <c:v>31481776.796334591</c:v>
                </c:pt>
                <c:pt idx="11">
                  <c:v>26770698.239925891</c:v>
                </c:pt>
                <c:pt idx="12">
                  <c:v>26605570.741105583</c:v>
                </c:pt>
                <c:pt idx="13">
                  <c:v>24704101.348868258</c:v>
                </c:pt>
                <c:pt idx="14">
                  <c:v>10719624.831744833</c:v>
                </c:pt>
                <c:pt idx="15">
                  <c:v>10675614.362413481</c:v>
                </c:pt>
                <c:pt idx="16">
                  <c:v>8000253.3069343958</c:v>
                </c:pt>
                <c:pt idx="17">
                  <c:v>6489647.7405423755</c:v>
                </c:pt>
                <c:pt idx="18">
                  <c:v>5899605.538122979</c:v>
                </c:pt>
                <c:pt idx="19">
                  <c:v>4697745.9787286352</c:v>
                </c:pt>
                <c:pt idx="20">
                  <c:v>1268091.7797972041</c:v>
                </c:pt>
                <c:pt idx="21">
                  <c:v>1237999.7096986745</c:v>
                </c:pt>
                <c:pt idx="22">
                  <c:v>1154007.6261179894</c:v>
                </c:pt>
                <c:pt idx="23">
                  <c:v>870462.79141577962</c:v>
                </c:pt>
                <c:pt idx="24">
                  <c:v>681704.27536657616</c:v>
                </c:pt>
                <c:pt idx="25">
                  <c:v>472972.67470812373</c:v>
                </c:pt>
                <c:pt idx="26">
                  <c:v>414771.03706071654</c:v>
                </c:pt>
                <c:pt idx="27">
                  <c:v>363282.01958392415</c:v>
                </c:pt>
                <c:pt idx="28">
                  <c:v>334877.96471588581</c:v>
                </c:pt>
                <c:pt idx="29">
                  <c:v>316984.34003744577</c:v>
                </c:pt>
                <c:pt idx="30">
                  <c:v>98534.059847740078</c:v>
                </c:pt>
                <c:pt idx="3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1-47F3-88F1-A706B7B796F5}"/>
            </c:ext>
          </c:extLst>
        </c:ser>
        <c:ser>
          <c:idx val="1"/>
          <c:order val="1"/>
          <c:spPr>
            <a:solidFill>
              <a:srgbClr val="558ED5"/>
            </a:solidFill>
          </c:spPr>
          <c:invertIfNegative val="0"/>
          <c:cat>
            <c:strRef>
              <c:f>Inversiones!$D$63:$AI$63</c:f>
              <c:strCache>
                <c:ptCount val="32"/>
                <c:pt idx="0">
                  <c:v>Metlife</c:v>
                </c:pt>
                <c:pt idx="1">
                  <c:v>Consorcio Nacional</c:v>
                </c:pt>
                <c:pt idx="2">
                  <c:v>Confuturo</c:v>
                </c:pt>
                <c:pt idx="3">
                  <c:v>Penta Vida</c:v>
                </c:pt>
                <c:pt idx="4">
                  <c:v>BICE Vida</c:v>
                </c:pt>
                <c:pt idx="5">
                  <c:v>Principal</c:v>
                </c:pt>
                <c:pt idx="6">
                  <c:v>Security Prevision</c:v>
                </c:pt>
                <c:pt idx="7">
                  <c:v>Zurich Chile</c:v>
                </c:pt>
                <c:pt idx="8">
                  <c:v>Euroamérica</c:v>
                </c:pt>
                <c:pt idx="9">
                  <c:v>Renta Nacional</c:v>
                </c:pt>
                <c:pt idx="10">
                  <c:v>Sura</c:v>
                </c:pt>
                <c:pt idx="11">
                  <c:v>4 Life Seguros</c:v>
                </c:pt>
                <c:pt idx="12">
                  <c:v>Ohio National</c:v>
                </c:pt>
                <c:pt idx="13">
                  <c:v>CN Life</c:v>
                </c:pt>
                <c:pt idx="14">
                  <c:v>Mutual de Seguros</c:v>
                </c:pt>
                <c:pt idx="15">
                  <c:v>Mut de Carabineros</c:v>
                </c:pt>
                <c:pt idx="16">
                  <c:v>BNP Paribas Cardif</c:v>
                </c:pt>
                <c:pt idx="17">
                  <c:v>Mut. Ejerc. Y Aviac.</c:v>
                </c:pt>
                <c:pt idx="18">
                  <c:v>Chubb Vida</c:v>
                </c:pt>
                <c:pt idx="19">
                  <c:v>Zurich Santander</c:v>
                </c:pt>
                <c:pt idx="20">
                  <c:v>Mapfre Vida</c:v>
                </c:pt>
                <c:pt idx="21">
                  <c:v>Cámara</c:v>
                </c:pt>
                <c:pt idx="22">
                  <c:v>Suramericana</c:v>
                </c:pt>
                <c:pt idx="23">
                  <c:v>CF Seguros de Vida</c:v>
                </c:pt>
                <c:pt idx="24">
                  <c:v>Save Seguros</c:v>
                </c:pt>
                <c:pt idx="25">
                  <c:v>Help Seguros</c:v>
                </c:pt>
                <c:pt idx="26">
                  <c:v>Colmena Seguros</c:v>
                </c:pt>
                <c:pt idx="27">
                  <c:v>CLC</c:v>
                </c:pt>
                <c:pt idx="28">
                  <c:v>Bupa</c:v>
                </c:pt>
                <c:pt idx="29">
                  <c:v>Alemana Seguros</c:v>
                </c:pt>
                <c:pt idx="30">
                  <c:v>Divina Pastora</c:v>
                </c:pt>
                <c:pt idx="31">
                  <c:v>#N/D</c:v>
                </c:pt>
              </c:strCache>
            </c:strRef>
          </c:cat>
          <c:val>
            <c:numRef>
              <c:f>Inversiones!$D$65:$AI$65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26770698.239925891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1-47F3-88F1-A706B7B7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73807296"/>
        <c:axId val="673807856"/>
      </c:barChart>
      <c:catAx>
        <c:axId val="6738072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73807856"/>
        <c:crosses val="autoZero"/>
        <c:auto val="1"/>
        <c:lblAlgn val="ctr"/>
        <c:lblOffset val="100"/>
        <c:noMultiLvlLbl val="0"/>
      </c:catAx>
      <c:valAx>
        <c:axId val="673807856"/>
        <c:scaling>
          <c:orientation val="minMax"/>
        </c:scaling>
        <c:delete val="0"/>
        <c:axPos val="l"/>
        <c:title>
          <c:tx>
            <c:strRef>
              <c:f>Inversiones!$G$6</c:f>
              <c:strCache>
                <c:ptCount val="1"/>
                <c:pt idx="0">
                  <c:v>Cifras en UF</c:v>
                </c:pt>
              </c:strCache>
            </c:strRef>
          </c:tx>
          <c:layout>
            <c:manualLayout>
              <c:xMode val="edge"/>
              <c:yMode val="edge"/>
              <c:x val="8.5529862126918106E-3"/>
              <c:y val="2.8890280881507319E-2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7380729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19051</xdr:rowOff>
    </xdr:from>
    <xdr:to>
      <xdr:col>2</xdr:col>
      <xdr:colOff>1122860</xdr:colOff>
      <xdr:row>4</xdr:row>
      <xdr:rowOff>228600</xdr:rowOff>
    </xdr:to>
    <xdr:pic>
      <xdr:nvPicPr>
        <xdr:cNvPr id="2" name="1 Imagen" descr="Logotipo AACH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161926"/>
          <a:ext cx="846635" cy="847724"/>
        </a:xfrm>
        <a:prstGeom prst="rect">
          <a:avLst/>
        </a:prstGeom>
      </xdr:spPr>
    </xdr:pic>
    <xdr:clientData/>
  </xdr:twoCellAnchor>
  <xdr:twoCellAnchor>
    <xdr:from>
      <xdr:col>3</xdr:col>
      <xdr:colOff>140369</xdr:colOff>
      <xdr:row>52</xdr:row>
      <xdr:rowOff>109288</xdr:rowOff>
    </xdr:from>
    <xdr:to>
      <xdr:col>19</xdr:col>
      <xdr:colOff>876300</xdr:colOff>
      <xdr:row>72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222"/>
  <sheetViews>
    <sheetView showGridLines="0" showRowColHeaders="0" tabSelected="1" zoomScaleNormal="100" workbookViewId="0">
      <selection activeCell="F5" sqref="F5"/>
    </sheetView>
  </sheetViews>
  <sheetFormatPr baseColWidth="10" defaultColWidth="11.44140625" defaultRowHeight="10.199999999999999" x14ac:dyDescent="0.2"/>
  <cols>
    <col min="1" max="1" width="3.109375" style="14" customWidth="1"/>
    <col min="2" max="2" width="3.109375" style="14" hidden="1" customWidth="1"/>
    <col min="3" max="3" width="21.44140625" style="14" customWidth="1"/>
    <col min="4" max="6" width="11" style="14" customWidth="1"/>
    <col min="7" max="7" width="12.44140625" style="14" bestFit="1" customWidth="1"/>
    <col min="8" max="11" width="11" style="14" customWidth="1"/>
    <col min="12" max="12" width="12" style="14" customWidth="1"/>
    <col min="13" max="16" width="11" style="14" customWidth="1"/>
    <col min="17" max="17" width="14.44140625" style="14" bestFit="1" customWidth="1"/>
    <col min="18" max="18" width="13.109375" style="14" customWidth="1"/>
    <col min="19" max="19" width="11" style="14" customWidth="1"/>
    <col min="20" max="20" width="13.5546875" style="14" customWidth="1"/>
    <col min="21" max="21" width="11" style="14" customWidth="1"/>
    <col min="22" max="22" width="13.44140625" style="14" bestFit="1" customWidth="1"/>
    <col min="23" max="23" width="12.6640625" style="14" bestFit="1" customWidth="1"/>
    <col min="24" max="27" width="11" style="14" customWidth="1"/>
    <col min="28" max="29" width="12.44140625" style="14" bestFit="1" customWidth="1"/>
    <col min="30" max="32" width="11" style="14" customWidth="1"/>
    <col min="33" max="33" width="12.88671875" style="14" customWidth="1"/>
    <col min="34" max="34" width="11.88671875" style="14" customWidth="1"/>
    <col min="35" max="35" width="11" style="14" customWidth="1"/>
    <col min="36" max="36" width="15.6640625" style="14" customWidth="1"/>
    <col min="37" max="37" width="11.44140625" style="14"/>
    <col min="38" max="38" width="12" style="14" bestFit="1" customWidth="1"/>
    <col min="39" max="16384" width="11.44140625" style="14"/>
  </cols>
  <sheetData>
    <row r="1" spans="1:48" s="1" customFormat="1" x14ac:dyDescent="0.2"/>
    <row r="2" spans="1:48" s="1" customFormat="1" x14ac:dyDescent="0.2"/>
    <row r="3" spans="1:48" s="1" customFormat="1" ht="22.5" customHeight="1" x14ac:dyDescent="0.35">
      <c r="D3" s="2" t="s">
        <v>1</v>
      </c>
    </row>
    <row r="4" spans="1:48" s="1" customFormat="1" ht="16.5" customHeight="1" x14ac:dyDescent="0.2">
      <c r="D4" s="26" t="s">
        <v>117</v>
      </c>
      <c r="E4" s="18"/>
      <c r="F4" s="14"/>
      <c r="G4" s="14"/>
      <c r="H4" s="14"/>
      <c r="I4" s="14"/>
      <c r="J4" s="14"/>
      <c r="K4" s="14"/>
      <c r="L4" s="18"/>
      <c r="M4" s="18"/>
      <c r="N4" s="18"/>
      <c r="U4" s="14"/>
      <c r="V4" s="14"/>
      <c r="W4" s="14"/>
      <c r="X4" s="14"/>
      <c r="Y4" s="14"/>
      <c r="Z4" s="14"/>
      <c r="AA4" s="14"/>
      <c r="AB4" s="14"/>
    </row>
    <row r="5" spans="1:48" s="1" customFormat="1" ht="30" customHeight="1" x14ac:dyDescent="0.2">
      <c r="E5" s="14"/>
      <c r="F5" s="14"/>
      <c r="G5" s="46"/>
      <c r="H5" s="46" t="s">
        <v>31</v>
      </c>
      <c r="I5" s="46">
        <v>1</v>
      </c>
      <c r="J5" s="46"/>
      <c r="K5" s="4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48" s="1" customFormat="1" x14ac:dyDescent="0.2">
      <c r="C6" s="3" t="s">
        <v>0</v>
      </c>
      <c r="E6" s="14"/>
      <c r="F6" s="14"/>
      <c r="G6" s="46" t="str">
        <f>Moneda</f>
        <v>Cifras en UF</v>
      </c>
      <c r="H6" s="46" t="s">
        <v>32</v>
      </c>
      <c r="I6" s="52">
        <f>1000/J6</f>
        <v>2.7181772121069786E-2</v>
      </c>
      <c r="J6" s="46">
        <v>36789.360000000001</v>
      </c>
      <c r="K6" s="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48" s="1" customFormat="1" ht="24.75" customHeight="1" x14ac:dyDescent="0.2">
      <c r="C7" s="4" t="s">
        <v>32</v>
      </c>
      <c r="E7" s="14"/>
      <c r="F7" s="14"/>
      <c r="G7" s="46">
        <f>VLOOKUP(G6,H5:I7,2,0)</f>
        <v>2.7181772121069786E-2</v>
      </c>
      <c r="H7" s="46" t="s">
        <v>33</v>
      </c>
      <c r="I7" s="46">
        <f>1000/J7</f>
        <v>1.1304672221028951</v>
      </c>
      <c r="J7" s="46">
        <v>884.59</v>
      </c>
      <c r="K7" s="5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48" s="1" customFormat="1" ht="14.4" hidden="1" x14ac:dyDescent="0.2">
      <c r="C8" s="1" t="s">
        <v>91</v>
      </c>
      <c r="D8" s="1" t="s">
        <v>92</v>
      </c>
      <c r="E8" s="14" t="s">
        <v>93</v>
      </c>
      <c r="F8" s="14" t="s">
        <v>94</v>
      </c>
      <c r="G8" s="14" t="s">
        <v>95</v>
      </c>
      <c r="H8" s="14" t="s">
        <v>96</v>
      </c>
      <c r="I8" s="14" t="s">
        <v>97</v>
      </c>
      <c r="J8" s="14" t="s">
        <v>98</v>
      </c>
      <c r="K8" s="14" t="s">
        <v>99</v>
      </c>
      <c r="L8" s="14" t="s">
        <v>100</v>
      </c>
      <c r="M8" s="14" t="s">
        <v>2</v>
      </c>
      <c r="N8" s="14" t="s">
        <v>101</v>
      </c>
      <c r="O8" s="14" t="s">
        <v>102</v>
      </c>
      <c r="P8" s="14" t="s">
        <v>103</v>
      </c>
      <c r="Q8" s="14" t="s">
        <v>104</v>
      </c>
      <c r="R8" s="14" t="s">
        <v>105</v>
      </c>
      <c r="S8" s="14" t="s">
        <v>106</v>
      </c>
      <c r="T8" s="14" t="s">
        <v>107</v>
      </c>
      <c r="U8" s="1" t="s">
        <v>108</v>
      </c>
      <c r="V8" s="48" t="s">
        <v>3</v>
      </c>
      <c r="W8" s="48" t="s">
        <v>40</v>
      </c>
      <c r="X8" s="48" t="s">
        <v>4</v>
      </c>
      <c r="Y8" s="48" t="s">
        <v>63</v>
      </c>
      <c r="Z8" s="48" t="s">
        <v>109</v>
      </c>
      <c r="AA8" s="48" t="s">
        <v>110</v>
      </c>
      <c r="AB8" s="48" t="s">
        <v>5</v>
      </c>
      <c r="AC8" s="48" t="s">
        <v>6</v>
      </c>
      <c r="AD8" s="48" t="s">
        <v>111</v>
      </c>
      <c r="AE8" s="48" t="s">
        <v>41</v>
      </c>
      <c r="AF8" s="48" t="s">
        <v>7</v>
      </c>
      <c r="AG8" s="48" t="s">
        <v>112</v>
      </c>
      <c r="AH8" s="48" t="s">
        <v>114</v>
      </c>
      <c r="AI8" s="48" t="s">
        <v>42</v>
      </c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48" s="1" customFormat="1" ht="14.4" hidden="1" x14ac:dyDescent="0.2">
      <c r="C9" s="1" t="s">
        <v>90</v>
      </c>
      <c r="D9" s="40" t="s">
        <v>71</v>
      </c>
      <c r="E9" s="41" t="s">
        <v>72</v>
      </c>
      <c r="F9" s="41" t="s">
        <v>73</v>
      </c>
      <c r="G9" s="41" t="s">
        <v>74</v>
      </c>
      <c r="H9" s="41" t="s">
        <v>75</v>
      </c>
      <c r="I9" s="41" t="s">
        <v>76</v>
      </c>
      <c r="J9" s="41" t="s">
        <v>77</v>
      </c>
      <c r="K9" s="41" t="s">
        <v>78</v>
      </c>
      <c r="L9" s="41" t="s">
        <v>79</v>
      </c>
      <c r="M9" s="41" t="s">
        <v>2</v>
      </c>
      <c r="N9" s="41" t="s">
        <v>70</v>
      </c>
      <c r="O9" s="41" t="s">
        <v>80</v>
      </c>
      <c r="P9" s="41" t="s">
        <v>81</v>
      </c>
      <c r="Q9" s="41" t="s">
        <v>82</v>
      </c>
      <c r="R9" s="41" t="s">
        <v>83</v>
      </c>
      <c r="S9" s="41" t="s">
        <v>84</v>
      </c>
      <c r="T9" s="41" t="s">
        <v>113</v>
      </c>
      <c r="U9" s="40" t="s">
        <v>85</v>
      </c>
      <c r="V9" s="39" t="s">
        <v>3</v>
      </c>
      <c r="W9" s="39" t="s">
        <v>40</v>
      </c>
      <c r="X9" s="39" t="s">
        <v>4</v>
      </c>
      <c r="Y9" s="39" t="s">
        <v>63</v>
      </c>
      <c r="Z9" s="39" t="s">
        <v>86</v>
      </c>
      <c r="AA9" s="39" t="s">
        <v>87</v>
      </c>
      <c r="AB9" s="39" t="s">
        <v>5</v>
      </c>
      <c r="AC9" s="39" t="s">
        <v>6</v>
      </c>
      <c r="AD9" s="39" t="s">
        <v>88</v>
      </c>
      <c r="AE9" s="39" t="s">
        <v>41</v>
      </c>
      <c r="AF9" s="39" t="s">
        <v>7</v>
      </c>
      <c r="AG9" s="39" t="s">
        <v>89</v>
      </c>
      <c r="AH9" s="39" t="s">
        <v>115</v>
      </c>
      <c r="AI9" s="39" t="s">
        <v>42</v>
      </c>
      <c r="AJ9" s="40" t="s">
        <v>64</v>
      </c>
    </row>
    <row r="10" spans="1:48" s="5" customFormat="1" ht="20.399999999999999" hidden="1" x14ac:dyDescent="0.3">
      <c r="B10"/>
      <c r="C10" s="7" t="s">
        <v>26</v>
      </c>
      <c r="D10" s="7" t="str">
        <f>PROPER(D9)</f>
        <v>4 Life Seguros</v>
      </c>
      <c r="E10" s="7" t="str">
        <f>PROPER(E9)</f>
        <v>Alemana Seguros</v>
      </c>
      <c r="F10" s="7" t="str">
        <f>F9</f>
        <v>BCI Seguros Vida</v>
      </c>
      <c r="G10" s="7" t="str">
        <f>G9</f>
        <v>BICE Vida</v>
      </c>
      <c r="H10" s="7" t="str">
        <f>H9</f>
        <v>BNP Paribas Cardif</v>
      </c>
      <c r="I10" s="7" t="str">
        <f>PROPER(I9)</f>
        <v>Bupa</v>
      </c>
      <c r="J10" s="7" t="str">
        <f>PROPER(J9)</f>
        <v>Cámara</v>
      </c>
      <c r="K10" s="7" t="str">
        <f>K9</f>
        <v>CF Seguros de Vida</v>
      </c>
      <c r="L10" s="7" t="str">
        <f>PROPER(L9)</f>
        <v>Chubb Vida</v>
      </c>
      <c r="M10" s="7" t="s">
        <v>2</v>
      </c>
      <c r="N10" s="7" t="s">
        <v>70</v>
      </c>
      <c r="O10" s="7" t="str">
        <f t="shared" ref="O10:AG10" si="0">PROPER(O9)</f>
        <v>Colmena Seguros</v>
      </c>
      <c r="P10" s="7" t="str">
        <f t="shared" si="0"/>
        <v>Confuturo</v>
      </c>
      <c r="Q10" s="7" t="str">
        <f t="shared" si="0"/>
        <v>Consorcio Nacional</v>
      </c>
      <c r="R10" s="7" t="str">
        <f t="shared" si="0"/>
        <v>Divina Pastora</v>
      </c>
      <c r="S10" s="7" t="str">
        <f t="shared" si="0"/>
        <v>Euroamérica</v>
      </c>
      <c r="T10" s="7" t="str">
        <f t="shared" si="0"/>
        <v>Help Seguros</v>
      </c>
      <c r="U10" s="7" t="str">
        <f t="shared" si="0"/>
        <v>Mapfre Vida</v>
      </c>
      <c r="V10" s="7" t="str">
        <f t="shared" si="0"/>
        <v>Metlife</v>
      </c>
      <c r="W10" s="7" t="s">
        <v>118</v>
      </c>
      <c r="X10" s="7" t="str">
        <f t="shared" si="0"/>
        <v>Mut. Ejerc. Y Aviac.</v>
      </c>
      <c r="Y10" s="7" t="s">
        <v>119</v>
      </c>
      <c r="Z10" s="7" t="str">
        <f t="shared" si="0"/>
        <v>Ohio National</v>
      </c>
      <c r="AA10" s="7" t="str">
        <f t="shared" si="0"/>
        <v>Penta Vida</v>
      </c>
      <c r="AB10" s="7" t="str">
        <f t="shared" si="0"/>
        <v>Principal</v>
      </c>
      <c r="AC10" s="7" t="str">
        <f t="shared" si="0"/>
        <v>Renta Nacional</v>
      </c>
      <c r="AD10" s="7" t="str">
        <f t="shared" si="0"/>
        <v>Save Seguros</v>
      </c>
      <c r="AE10" s="7" t="str">
        <f t="shared" si="0"/>
        <v>Security Prevision</v>
      </c>
      <c r="AF10" s="7" t="str">
        <f t="shared" si="0"/>
        <v>Sura</v>
      </c>
      <c r="AG10" s="7" t="str">
        <f t="shared" si="0"/>
        <v>Suramericana</v>
      </c>
      <c r="AH10" s="7" t="str">
        <f t="shared" ref="AH10" si="1">PROPER(AH9)</f>
        <v>Zurich Chile</v>
      </c>
      <c r="AI10" s="7" t="str">
        <f t="shared" ref="AI10" si="2">PROPER(AI9)</f>
        <v>Zurich Santander</v>
      </c>
      <c r="AJ10" s="7" t="str">
        <f>PROPER(AJ9)</f>
        <v>Total Cias. De Seguros De Vida</v>
      </c>
    </row>
    <row r="11" spans="1:48" s="5" customFormat="1" ht="14.4" hidden="1" x14ac:dyDescent="0.3">
      <c r="A11" s="5">
        <v>3</v>
      </c>
      <c r="B11" t="s">
        <v>47</v>
      </c>
      <c r="C11" s="9" t="s">
        <v>11</v>
      </c>
      <c r="D11" s="29">
        <f>VLOOKUP(D$10,base!$A$8:$S$45,$A11,FALSE)</f>
        <v>23934177</v>
      </c>
      <c r="E11" s="29">
        <f>VLOOKUP(E$10,base!$A$8:$S$45,$A11,FALSE)</f>
        <v>3481234</v>
      </c>
      <c r="F11" s="29">
        <f>VLOOKUP(F$10,base!$A$8:$S$45,$A11,FALSE)</f>
        <v>1868609</v>
      </c>
      <c r="G11" s="29">
        <f>VLOOKUP(G$10,base!$A$8:$S$45,$A11,FALSE)</f>
        <v>18584926</v>
      </c>
      <c r="H11" s="29">
        <f>VLOOKUP(H$10,base!$A$8:$S$45,$A11,FALSE)</f>
        <v>109893646</v>
      </c>
      <c r="I11" s="29">
        <f>VLOOKUP(I$10,base!$A$8:$S$45,$A11,FALSE)</f>
        <v>6132301</v>
      </c>
      <c r="J11" s="29">
        <f>VLOOKUP(J$10,base!$A$8:$S$45,$A11,FALSE)</f>
        <v>1980367</v>
      </c>
      <c r="K11" s="29">
        <f>VLOOKUP(K$10,base!$A$8:$S$45,$A11,FALSE)</f>
        <v>20027097</v>
      </c>
      <c r="L11" s="29">
        <f>VLOOKUP(L$10,base!$A$8:$S$45,$A11,FALSE)</f>
        <v>89402227</v>
      </c>
      <c r="M11" s="29">
        <f>VLOOKUP(M$10,base!$A$8:$S$45,$A11,FALSE)</f>
        <v>2314180</v>
      </c>
      <c r="N11" s="29">
        <f>VLOOKUP(N$10,base!$A$8:$S$45,$A11,FALSE)</f>
        <v>1306577</v>
      </c>
      <c r="O11" s="29">
        <f>VLOOKUP(O$10,base!$A$8:$S$45,$A11,FALSE)</f>
        <v>4468977</v>
      </c>
      <c r="P11" s="29">
        <f>VLOOKUP(P$10,base!$A$8:$S$45,$A11,FALSE)</f>
        <v>67860131</v>
      </c>
      <c r="Q11" s="29">
        <f>VLOOKUP(Q$10,base!$A$8:$S$45,$A11,FALSE)</f>
        <v>219300839</v>
      </c>
      <c r="R11" s="29">
        <f>VLOOKUP(R$10,base!$A$8:$S$45,$A11,FALSE)</f>
        <v>1463516</v>
      </c>
      <c r="S11" s="29">
        <f>VLOOKUP(S$10,base!$A$8:$S$45,$A11,FALSE)</f>
        <v>132040227</v>
      </c>
      <c r="T11" s="29">
        <f>VLOOKUP(T$10,base!$A$8:$S$45,$A11,FALSE)</f>
        <v>3059177</v>
      </c>
      <c r="U11" s="29">
        <f>VLOOKUP(U$10,base!$A$8:$S$45,$A11,FALSE)</f>
        <v>1003463</v>
      </c>
      <c r="V11" s="29">
        <f>VLOOKUP(V$10,base!$A$8:$S$45,$A11,FALSE)</f>
        <v>485673858</v>
      </c>
      <c r="W11" s="29">
        <f>VLOOKUP(W$10,base!$A$8:$S$45,$A11,FALSE)</f>
        <v>4815982</v>
      </c>
      <c r="X11" s="29">
        <f>VLOOKUP(X$10,base!$A$8:$S$45,$A11,FALSE)</f>
        <v>2878965</v>
      </c>
      <c r="Y11" s="29">
        <f>VLOOKUP(Y$10,base!$A$8:$S$45,$A11,FALSE)</f>
        <v>10559909</v>
      </c>
      <c r="Z11" s="29">
        <f>VLOOKUP(Z$10,base!$A$8:$S$45,$A11,FALSE)</f>
        <v>8836</v>
      </c>
      <c r="AA11" s="29">
        <f>VLOOKUP(AA$10,base!$A$8:$S$45,$A11,FALSE)</f>
        <v>209682433</v>
      </c>
      <c r="AB11" s="29">
        <f>VLOOKUP(AB$10,base!$A$8:$S$45,$A11,FALSE)</f>
        <v>48539318</v>
      </c>
      <c r="AC11" s="29">
        <f>VLOOKUP(AC$10,base!$A$8:$S$45,$A11,FALSE)</f>
        <v>8708320</v>
      </c>
      <c r="AD11" s="29">
        <f>VLOOKUP(AD$10,base!$A$8:$S$45,$A11,FALSE)</f>
        <v>2288466</v>
      </c>
      <c r="AE11" s="29">
        <f>VLOOKUP(AE$10,base!$A$8:$S$45,$A11,FALSE)</f>
        <v>56434086</v>
      </c>
      <c r="AF11" s="29">
        <f>VLOOKUP(AF$10,base!$A$8:$S$45,$A11,FALSE)</f>
        <v>51293624</v>
      </c>
      <c r="AG11" s="29">
        <f>VLOOKUP(AG$10,base!$A$8:$S$45,$A11,FALSE)</f>
        <v>6350518</v>
      </c>
      <c r="AH11" s="29">
        <f>VLOOKUP(AH$10,base!$A$8:$S$45,$A11,FALSE)</f>
        <v>132237349</v>
      </c>
      <c r="AI11" s="29">
        <f>VLOOKUP(AI$10,base!$A$8:$S$45,$A11,FALSE)</f>
        <v>10478158</v>
      </c>
      <c r="AJ11" s="29">
        <f>VLOOKUP(AJ$10,base!$A$8:$S$45,$A11,FALSE)</f>
        <v>0</v>
      </c>
    </row>
    <row r="12" spans="1:48" s="5" customFormat="1" ht="14.4" hidden="1" x14ac:dyDescent="0.3">
      <c r="A12" s="5">
        <v>4</v>
      </c>
      <c r="B12" t="s">
        <v>48</v>
      </c>
      <c r="C12" s="9" t="s">
        <v>10</v>
      </c>
      <c r="D12" s="29">
        <f>VLOOKUP(D$10,base!$A$8:$S$45,$A12,FALSE)</f>
        <v>1317458</v>
      </c>
      <c r="E12" s="29">
        <f>VLOOKUP(E$10,base!$A$8:$S$45,$A12,FALSE)</f>
        <v>0</v>
      </c>
      <c r="F12" s="29">
        <f>VLOOKUP(F$10,base!$A$8:$S$45,$A12,FALSE)</f>
        <v>3972680</v>
      </c>
      <c r="G12" s="29">
        <f>VLOOKUP(G$10,base!$A$8:$S$45,$A12,FALSE)</f>
        <v>62792478</v>
      </c>
      <c r="H12" s="29">
        <f>VLOOKUP(H$10,base!$A$8:$S$45,$A12,FALSE)</f>
        <v>3109061</v>
      </c>
      <c r="I12" s="29">
        <f>VLOOKUP(I$10,base!$A$8:$S$45,$A12,FALSE)</f>
        <v>1545200</v>
      </c>
      <c r="J12" s="29">
        <f>VLOOKUP(J$10,base!$A$8:$S$45,$A12,FALSE)</f>
        <v>0</v>
      </c>
      <c r="K12" s="29">
        <f>VLOOKUP(K$10,base!$A$8:$S$45,$A12,FALSE)</f>
        <v>0</v>
      </c>
      <c r="L12" s="29">
        <f>VLOOKUP(L$10,base!$A$8:$S$45,$A12,FALSE)</f>
        <v>0</v>
      </c>
      <c r="M12" s="29">
        <f>VLOOKUP(M$10,base!$A$8:$S$45,$A12,FALSE)</f>
        <v>2890</v>
      </c>
      <c r="N12" s="29">
        <f>VLOOKUP(N$10,base!$A$8:$S$45,$A12,FALSE)</f>
        <v>1140256</v>
      </c>
      <c r="O12" s="29">
        <f>VLOOKUP(O$10,base!$A$8:$S$45,$A12,FALSE)</f>
        <v>1419</v>
      </c>
      <c r="P12" s="29">
        <f>VLOOKUP(P$10,base!$A$8:$S$45,$A12,FALSE)</f>
        <v>618530028</v>
      </c>
      <c r="Q12" s="29">
        <f>VLOOKUP(Q$10,base!$A$8:$S$45,$A12,FALSE)</f>
        <v>56747890</v>
      </c>
      <c r="R12" s="29">
        <f>VLOOKUP(R$10,base!$A$8:$S$45,$A12,FALSE)</f>
        <v>441540</v>
      </c>
      <c r="S12" s="29">
        <f>VLOOKUP(S$10,base!$A$8:$S$45,$A12,FALSE)</f>
        <v>26854914</v>
      </c>
      <c r="T12" s="29">
        <f>VLOOKUP(T$10,base!$A$8:$S$45,$A12,FALSE)</f>
        <v>101534</v>
      </c>
      <c r="U12" s="29">
        <f>VLOOKUP(U$10,base!$A$8:$S$45,$A12,FALSE)</f>
        <v>0</v>
      </c>
      <c r="V12" s="29">
        <f>VLOOKUP(V$10,base!$A$8:$S$45,$A12,FALSE)</f>
        <v>0</v>
      </c>
      <c r="W12" s="29">
        <f>VLOOKUP(W$10,base!$A$8:$S$45,$A12,FALSE)</f>
        <v>139558884</v>
      </c>
      <c r="X12" s="29">
        <f>VLOOKUP(X$10,base!$A$8:$S$45,$A12,FALSE)</f>
        <v>9537591</v>
      </c>
      <c r="Y12" s="29">
        <f>VLOOKUP(Y$10,base!$A$8:$S$45,$A12,FALSE)</f>
        <v>0</v>
      </c>
      <c r="Z12" s="29">
        <f>VLOOKUP(Z$10,base!$A$8:$S$45,$A12,FALSE)</f>
        <v>31972885</v>
      </c>
      <c r="AA12" s="29">
        <f>VLOOKUP(AA$10,base!$A$8:$S$45,$A12,FALSE)</f>
        <v>123948994</v>
      </c>
      <c r="AB12" s="29">
        <f>VLOOKUP(AB$10,base!$A$8:$S$45,$A12,FALSE)</f>
        <v>48932446</v>
      </c>
      <c r="AC12" s="29">
        <f>VLOOKUP(AC$10,base!$A$8:$S$45,$A12,FALSE)</f>
        <v>17322647</v>
      </c>
      <c r="AD12" s="29">
        <f>VLOOKUP(AD$10,base!$A$8:$S$45,$A12,FALSE)</f>
        <v>4714603</v>
      </c>
      <c r="AE12" s="29">
        <f>VLOOKUP(AE$10,base!$A$8:$S$45,$A12,FALSE)</f>
        <v>6979508</v>
      </c>
      <c r="AF12" s="29">
        <f>VLOOKUP(AF$10,base!$A$8:$S$45,$A12,FALSE)</f>
        <v>3651050</v>
      </c>
      <c r="AG12" s="29">
        <f>VLOOKUP(AG$10,base!$A$8:$S$45,$A12,FALSE)</f>
        <v>0</v>
      </c>
      <c r="AH12" s="29">
        <f>VLOOKUP(AH$10,base!$A$8:$S$45,$A12,FALSE)</f>
        <v>55484573</v>
      </c>
      <c r="AI12" s="29">
        <f>VLOOKUP(AI$10,base!$A$8:$S$45,$A12,FALSE)</f>
        <v>6513371</v>
      </c>
      <c r="AJ12" s="29">
        <f>VLOOKUP(AJ$10,base!$A$8:$S$45,$A12,FALSE)</f>
        <v>0</v>
      </c>
    </row>
    <row r="13" spans="1:48" s="1" customFormat="1" ht="14.4" hidden="1" x14ac:dyDescent="0.3">
      <c r="A13" s="1">
        <v>5</v>
      </c>
      <c r="B13" t="s">
        <v>49</v>
      </c>
      <c r="C13" s="9" t="s">
        <v>9</v>
      </c>
      <c r="D13" s="29">
        <f>VLOOKUP(D$10,base!$A$8:$S$45,$A13,FALSE)</f>
        <v>78791123</v>
      </c>
      <c r="E13" s="29">
        <f>VLOOKUP(E$10,base!$A$8:$S$45,$A13,FALSE)</f>
        <v>4579709</v>
      </c>
      <c r="F13" s="29">
        <f>VLOOKUP(F$10,base!$A$8:$S$45,$A13,FALSE)</f>
        <v>84593368</v>
      </c>
      <c r="G13" s="29">
        <f>VLOOKUP(G$10,base!$A$8:$S$45,$A13,FALSE)</f>
        <v>648811181</v>
      </c>
      <c r="H13" s="29">
        <f>VLOOKUP(H$10,base!$A$8:$S$45,$A13,FALSE)</f>
        <v>99042291</v>
      </c>
      <c r="I13" s="29">
        <f>VLOOKUP(I$10,base!$A$8:$S$45,$A13,FALSE)</f>
        <v>4019389</v>
      </c>
      <c r="J13" s="29">
        <f>VLOOKUP(J$10,base!$A$8:$S$45,$A13,FALSE)</f>
        <v>28167755</v>
      </c>
      <c r="K13" s="29">
        <f>VLOOKUP(K$10,base!$A$8:$S$45,$A13,FALSE)</f>
        <v>11549673</v>
      </c>
      <c r="L13" s="29">
        <f>VLOOKUP(L$10,base!$A$8:$S$45,$A13,FALSE)</f>
        <v>63482412</v>
      </c>
      <c r="M13" s="29">
        <f>VLOOKUP(M$10,base!$A$8:$S$45,$A13,FALSE)</f>
        <v>7110419</v>
      </c>
      <c r="N13" s="29">
        <f>VLOOKUP(N$10,base!$A$8:$S$45,$A13,FALSE)</f>
        <v>40406943</v>
      </c>
      <c r="O13" s="29">
        <f>VLOOKUP(O$10,base!$A$8:$S$45,$A13,FALSE)</f>
        <v>6611713</v>
      </c>
      <c r="P13" s="29">
        <f>VLOOKUP(P$10,base!$A$8:$S$45,$A13,FALSE)</f>
        <v>1120330039</v>
      </c>
      <c r="Q13" s="29">
        <f>VLOOKUP(Q$10,base!$A$8:$S$45,$A13,FALSE)</f>
        <v>500978340</v>
      </c>
      <c r="R13" s="29">
        <f>VLOOKUP(R$10,base!$A$8:$S$45,$A13,FALSE)</f>
        <v>884699</v>
      </c>
      <c r="S13" s="29">
        <f>VLOOKUP(S$10,base!$A$8:$S$45,$A13,FALSE)</f>
        <v>7213540</v>
      </c>
      <c r="T13" s="29">
        <f>VLOOKUP(T$10,base!$A$8:$S$45,$A13,FALSE)</f>
        <v>7496463</v>
      </c>
      <c r="U13" s="29">
        <f>VLOOKUP(U$10,base!$A$8:$S$45,$A13,FALSE)</f>
        <v>12000670</v>
      </c>
      <c r="V13" s="29">
        <f>VLOOKUP(V$10,base!$A$8:$S$45,$A13,FALSE)</f>
        <v>1074596825</v>
      </c>
      <c r="W13" s="29">
        <f>VLOOKUP(W$10,base!$A$8:$S$45,$A13,FALSE)</f>
        <v>4640946</v>
      </c>
      <c r="X13" s="29">
        <f>VLOOKUP(X$10,base!$A$8:$S$45,$A13,FALSE)</f>
        <v>42795586</v>
      </c>
      <c r="Y13" s="29">
        <f>VLOOKUP(Y$10,base!$A$8:$S$45,$A13,FALSE)</f>
        <v>51767849</v>
      </c>
      <c r="Z13" s="29">
        <f>VLOOKUP(Z$10,base!$A$8:$S$45,$A13,FALSE)</f>
        <v>231814923</v>
      </c>
      <c r="AA13" s="29">
        <f>VLOOKUP(AA$10,base!$A$8:$S$45,$A13,FALSE)</f>
        <v>504202104</v>
      </c>
      <c r="AB13" s="29">
        <f>VLOOKUP(AB$10,base!$A$8:$S$45,$A13,FALSE)</f>
        <v>631082773</v>
      </c>
      <c r="AC13" s="29">
        <f>VLOOKUP(AC$10,base!$A$8:$S$45,$A13,FALSE)</f>
        <v>319167853</v>
      </c>
      <c r="AD13" s="29">
        <f>VLOOKUP(AD$10,base!$A$8:$S$45,$A13,FALSE)</f>
        <v>0</v>
      </c>
      <c r="AE13" s="29">
        <f>VLOOKUP(AE$10,base!$A$8:$S$45,$A13,FALSE)</f>
        <v>362685183</v>
      </c>
      <c r="AF13" s="29">
        <f>VLOOKUP(AF$10,base!$A$8:$S$45,$A13,FALSE)</f>
        <v>102679244</v>
      </c>
      <c r="AG13" s="29">
        <f>VLOOKUP(AG$10,base!$A$8:$S$45,$A13,FALSE)</f>
        <v>27069407</v>
      </c>
      <c r="AH13" s="29">
        <f>VLOOKUP(AH$10,base!$A$8:$S$45,$A13,FALSE)</f>
        <v>242528362</v>
      </c>
      <c r="AI13" s="29">
        <f>VLOOKUP(AI$10,base!$A$8:$S$45,$A13,FALSE)</f>
        <v>9815811</v>
      </c>
      <c r="AJ13" s="29">
        <f>VLOOKUP(AJ$10,base!$A$8:$S$45,$A13,FALSE)</f>
        <v>0</v>
      </c>
    </row>
    <row r="14" spans="1:48" s="1" customFormat="1" ht="14.4" hidden="1" x14ac:dyDescent="0.3">
      <c r="A14" s="1">
        <v>6</v>
      </c>
      <c r="B14" t="s">
        <v>50</v>
      </c>
      <c r="C14" s="9" t="s">
        <v>22</v>
      </c>
      <c r="D14" s="29">
        <f>VLOOKUP(D$10,base!$A$8:$S$45,$A14,FALSE)</f>
        <v>540126</v>
      </c>
      <c r="E14" s="29">
        <f>VLOOKUP(E$10,base!$A$8:$S$45,$A14,FALSE)</f>
        <v>0</v>
      </c>
      <c r="F14" s="29">
        <f>VLOOKUP(F$10,base!$A$8:$S$45,$A14,FALSE)</f>
        <v>46862</v>
      </c>
      <c r="G14" s="29">
        <f>VLOOKUP(G$10,base!$A$8:$S$45,$A14,FALSE)</f>
        <v>3631726</v>
      </c>
      <c r="H14" s="29">
        <f>VLOOKUP(H$10,base!$A$8:$S$45,$A14,FALSE)</f>
        <v>2598</v>
      </c>
      <c r="I14" s="29">
        <f>VLOOKUP(I$10,base!$A$8:$S$45,$A14,FALSE)</f>
        <v>0</v>
      </c>
      <c r="J14" s="29">
        <f>VLOOKUP(J$10,base!$A$8:$S$45,$A14,FALSE)</f>
        <v>0</v>
      </c>
      <c r="K14" s="29">
        <f>VLOOKUP(K$10,base!$A$8:$S$45,$A14,FALSE)</f>
        <v>0</v>
      </c>
      <c r="L14" s="29">
        <f>VLOOKUP(L$10,base!$A$8:$S$45,$A14,FALSE)</f>
        <v>0</v>
      </c>
      <c r="M14" s="29">
        <f>VLOOKUP(M$10,base!$A$8:$S$45,$A14,FALSE)</f>
        <v>27084</v>
      </c>
      <c r="N14" s="29">
        <f>VLOOKUP(N$10,base!$A$8:$S$45,$A14,FALSE)</f>
        <v>157999</v>
      </c>
      <c r="O14" s="29">
        <f>VLOOKUP(O$10,base!$A$8:$S$45,$A14,FALSE)</f>
        <v>21869</v>
      </c>
      <c r="P14" s="29">
        <f>VLOOKUP(P$10,base!$A$8:$S$45,$A14,FALSE)</f>
        <v>34675580</v>
      </c>
      <c r="Q14" s="29">
        <f>VLOOKUP(Q$10,base!$A$8:$S$45,$A14,FALSE)</f>
        <v>7542736</v>
      </c>
      <c r="R14" s="29">
        <f>VLOOKUP(R$10,base!$A$8:$S$45,$A14,FALSE)</f>
        <v>0</v>
      </c>
      <c r="S14" s="29">
        <f>VLOOKUP(S$10,base!$A$8:$S$45,$A14,FALSE)</f>
        <v>429239</v>
      </c>
      <c r="T14" s="29">
        <f>VLOOKUP(T$10,base!$A$8:$S$45,$A14,FALSE)</f>
        <v>0</v>
      </c>
      <c r="U14" s="29">
        <f>VLOOKUP(U$10,base!$A$8:$S$45,$A14,FALSE)</f>
        <v>1745347</v>
      </c>
      <c r="V14" s="29">
        <f>VLOOKUP(V$10,base!$A$8:$S$45,$A14,FALSE)</f>
        <v>8159380</v>
      </c>
      <c r="W14" s="29">
        <f>VLOOKUP(W$10,base!$A$8:$S$45,$A14,FALSE)</f>
        <v>0</v>
      </c>
      <c r="X14" s="29">
        <f>VLOOKUP(X$10,base!$A$8:$S$45,$A14,FALSE)</f>
        <v>585832</v>
      </c>
      <c r="Y14" s="29">
        <f>VLOOKUP(Y$10,base!$A$8:$S$45,$A14,FALSE)</f>
        <v>6875</v>
      </c>
      <c r="Z14" s="29">
        <f>VLOOKUP(Z$10,base!$A$8:$S$45,$A14,FALSE)</f>
        <v>25041411</v>
      </c>
      <c r="AA14" s="29">
        <f>VLOOKUP(AA$10,base!$A$8:$S$45,$A14,FALSE)</f>
        <v>23826142</v>
      </c>
      <c r="AB14" s="29">
        <f>VLOOKUP(AB$10,base!$A$8:$S$45,$A14,FALSE)</f>
        <v>34044670</v>
      </c>
      <c r="AC14" s="29">
        <f>VLOOKUP(AC$10,base!$A$8:$S$45,$A14,FALSE)</f>
        <v>10986930</v>
      </c>
      <c r="AD14" s="29">
        <f>VLOOKUP(AD$10,base!$A$8:$S$45,$A14,FALSE)</f>
        <v>0</v>
      </c>
      <c r="AE14" s="29">
        <f>VLOOKUP(AE$10,base!$A$8:$S$45,$A14,FALSE)</f>
        <v>23720227</v>
      </c>
      <c r="AF14" s="29">
        <f>VLOOKUP(AF$10,base!$A$8:$S$45,$A14,FALSE)</f>
        <v>209684</v>
      </c>
      <c r="AG14" s="29">
        <f>VLOOKUP(AG$10,base!$A$8:$S$45,$A14,FALSE)</f>
        <v>0</v>
      </c>
      <c r="AH14" s="29">
        <f>VLOOKUP(AH$10,base!$A$8:$S$45,$A14,FALSE)</f>
        <v>25674</v>
      </c>
      <c r="AI14" s="29">
        <f>VLOOKUP(AI$10,base!$A$8:$S$45,$A14,FALSE)</f>
        <v>4091997</v>
      </c>
      <c r="AJ14" s="29">
        <f>VLOOKUP(AJ$10,base!$A$8:$S$45,$A14,FALSE)</f>
        <v>0</v>
      </c>
    </row>
    <row r="15" spans="1:48" s="1" customFormat="1" ht="14.4" hidden="1" x14ac:dyDescent="0.3">
      <c r="A15" s="1">
        <v>7</v>
      </c>
      <c r="B15" t="s">
        <v>51</v>
      </c>
      <c r="C15" s="9" t="s">
        <v>8</v>
      </c>
      <c r="D15" s="29">
        <f>VLOOKUP(D$10,base!$A$8:$S$45,$A15,FALSE)</f>
        <v>308129458</v>
      </c>
      <c r="E15" s="29">
        <f>VLOOKUP(E$10,base!$A$8:$S$45,$A15,FALSE)</f>
        <v>3037039</v>
      </c>
      <c r="F15" s="29">
        <f>VLOOKUP(F$10,base!$A$8:$S$45,$A15,FALSE)</f>
        <v>73753205</v>
      </c>
      <c r="G15" s="29">
        <f>VLOOKUP(G$10,base!$A$8:$S$45,$A15,FALSE)</f>
        <v>2253487379</v>
      </c>
      <c r="H15" s="29">
        <f>VLOOKUP(H$10,base!$A$8:$S$45,$A15,FALSE)</f>
        <v>64754765</v>
      </c>
      <c r="I15" s="29">
        <f>VLOOKUP(I$10,base!$A$8:$S$45,$A15,FALSE)</f>
        <v>0</v>
      </c>
      <c r="J15" s="29">
        <f>VLOOKUP(J$10,base!$A$8:$S$45,$A15,FALSE)</f>
        <v>4324633</v>
      </c>
      <c r="K15" s="29">
        <f>VLOOKUP(K$10,base!$A$8:$S$45,$A15,FALSE)</f>
        <v>0</v>
      </c>
      <c r="L15" s="29">
        <f>VLOOKUP(L$10,base!$A$8:$S$45,$A15,FALSE)</f>
        <v>54528090</v>
      </c>
      <c r="M15" s="29">
        <f>VLOOKUP(M$10,base!$A$8:$S$45,$A15,FALSE)</f>
        <v>3270479</v>
      </c>
      <c r="N15" s="29">
        <f>VLOOKUP(N$10,base!$A$8:$S$45,$A15,FALSE)</f>
        <v>411456600</v>
      </c>
      <c r="O15" s="29">
        <f>VLOOKUP(O$10,base!$A$8:$S$45,$A15,FALSE)</f>
        <v>3772776</v>
      </c>
      <c r="P15" s="29">
        <f>VLOOKUP(P$10,base!$A$8:$S$45,$A15,FALSE)</f>
        <v>1776929610</v>
      </c>
      <c r="Q15" s="29">
        <f>VLOOKUP(Q$10,base!$A$8:$S$45,$A15,FALSE)</f>
        <v>1945217452</v>
      </c>
      <c r="R15" s="29">
        <f>VLOOKUP(R$10,base!$A$8:$S$45,$A15,FALSE)</f>
        <v>0</v>
      </c>
      <c r="S15" s="29">
        <f>VLOOKUP(S$10,base!$A$8:$S$45,$A15,FALSE)</f>
        <v>696805268</v>
      </c>
      <c r="T15" s="29">
        <f>VLOOKUP(T$10,base!$A$8:$S$45,$A15,FALSE)</f>
        <v>4005429</v>
      </c>
      <c r="U15" s="29">
        <f>VLOOKUP(U$10,base!$A$8:$S$45,$A15,FALSE)</f>
        <v>27689145</v>
      </c>
      <c r="V15" s="29">
        <f>VLOOKUP(V$10,base!$A$8:$S$45,$A15,FALSE)</f>
        <v>2476369557</v>
      </c>
      <c r="W15" s="29">
        <f>VLOOKUP(W$10,base!$A$8:$S$45,$A15,FALSE)</f>
        <v>108975</v>
      </c>
      <c r="X15" s="29">
        <f>VLOOKUP(X$10,base!$A$8:$S$45,$A15,FALSE)</f>
        <v>34690766</v>
      </c>
      <c r="Y15" s="29">
        <f>VLOOKUP(Y$10,base!$A$8:$S$45,$A15,FALSE)</f>
        <v>110470842</v>
      </c>
      <c r="Z15" s="29">
        <f>VLOOKUP(Z$10,base!$A$8:$S$45,$A15,FALSE)</f>
        <v>377540964</v>
      </c>
      <c r="AA15" s="29">
        <f>VLOOKUP(AA$10,base!$A$8:$S$45,$A15,FALSE)</f>
        <v>1707611041</v>
      </c>
      <c r="AB15" s="29">
        <f>VLOOKUP(AB$10,base!$A$8:$S$45,$A15,FALSE)</f>
        <v>978027900</v>
      </c>
      <c r="AC15" s="29">
        <f>VLOOKUP(AC$10,base!$A$8:$S$45,$A15,FALSE)</f>
        <v>501492934</v>
      </c>
      <c r="AD15" s="29">
        <f>VLOOKUP(AD$10,base!$A$8:$S$45,$A15,FALSE)</f>
        <v>12355084</v>
      </c>
      <c r="AE15" s="29">
        <f>VLOOKUP(AE$10,base!$A$8:$S$45,$A15,FALSE)</f>
        <v>989425683</v>
      </c>
      <c r="AF15" s="29">
        <f>VLOOKUP(AF$10,base!$A$8:$S$45,$A15,FALSE)</f>
        <v>153617546</v>
      </c>
      <c r="AG15" s="29">
        <f>VLOOKUP(AG$10,base!$A$8:$S$45,$A15,FALSE)</f>
        <v>6627964</v>
      </c>
      <c r="AH15" s="29">
        <f>VLOOKUP(AH$10,base!$A$8:$S$45,$A15,FALSE)</f>
        <v>1302086576</v>
      </c>
      <c r="AI15" s="29">
        <f>VLOOKUP(AI$10,base!$A$8:$S$45,$A15,FALSE)</f>
        <v>75943495</v>
      </c>
      <c r="AJ15" s="29">
        <f>VLOOKUP(AJ$10,base!$A$8:$S$45,$A15,FALSE)</f>
        <v>0</v>
      </c>
    </row>
    <row r="16" spans="1:48" s="6" customFormat="1" ht="14.4" hidden="1" x14ac:dyDescent="0.3">
      <c r="A16" s="5">
        <v>8</v>
      </c>
      <c r="B16" t="s">
        <v>52</v>
      </c>
      <c r="C16" s="9" t="s">
        <v>19</v>
      </c>
      <c r="D16" s="29">
        <f>VLOOKUP(D$10,base!$A$8:$S$45,$A16,FALSE)</f>
        <v>1690963</v>
      </c>
      <c r="E16" s="29">
        <f>VLOOKUP(E$10,base!$A$8:$S$45,$A16,FALSE)</f>
        <v>0</v>
      </c>
      <c r="F16" s="29">
        <f>VLOOKUP(F$10,base!$A$8:$S$45,$A16,FALSE)</f>
        <v>0</v>
      </c>
      <c r="G16" s="29">
        <f>VLOOKUP(G$10,base!$A$8:$S$45,$A16,FALSE)</f>
        <v>86489841</v>
      </c>
      <c r="H16" s="29">
        <f>VLOOKUP(H$10,base!$A$8:$S$45,$A16,FALSE)</f>
        <v>0</v>
      </c>
      <c r="I16" s="29">
        <f>VLOOKUP(I$10,base!$A$8:$S$45,$A16,FALSE)</f>
        <v>0</v>
      </c>
      <c r="J16" s="29">
        <f>VLOOKUP(J$10,base!$A$8:$S$45,$A16,FALSE)</f>
        <v>0</v>
      </c>
      <c r="K16" s="29">
        <f>VLOOKUP(K$10,base!$A$8:$S$45,$A16,FALSE)</f>
        <v>0</v>
      </c>
      <c r="L16" s="29">
        <f>VLOOKUP(L$10,base!$A$8:$S$45,$A16,FALSE)</f>
        <v>0</v>
      </c>
      <c r="M16" s="29">
        <f>VLOOKUP(M$10,base!$A$8:$S$45,$A16,FALSE)</f>
        <v>0</v>
      </c>
      <c r="N16" s="29">
        <f>VLOOKUP(N$10,base!$A$8:$S$45,$A16,FALSE)</f>
        <v>25028364</v>
      </c>
      <c r="O16" s="29">
        <f>VLOOKUP(O$10,base!$A$8:$S$45,$A16,FALSE)</f>
        <v>0</v>
      </c>
      <c r="P16" s="29">
        <f>VLOOKUP(P$10,base!$A$8:$S$45,$A16,FALSE)</f>
        <v>200605363</v>
      </c>
      <c r="Q16" s="29">
        <f>VLOOKUP(Q$10,base!$A$8:$S$45,$A16,FALSE)</f>
        <v>231514045</v>
      </c>
      <c r="R16" s="29">
        <f>VLOOKUP(R$10,base!$A$8:$S$45,$A16,FALSE)</f>
        <v>0</v>
      </c>
      <c r="S16" s="29">
        <f>VLOOKUP(S$10,base!$A$8:$S$45,$A16,FALSE)</f>
        <v>35309159</v>
      </c>
      <c r="T16" s="29">
        <f>VLOOKUP(T$10,base!$A$8:$S$45,$A16,FALSE)</f>
        <v>0</v>
      </c>
      <c r="U16" s="29">
        <f>VLOOKUP(U$10,base!$A$8:$S$45,$A16,FALSE)</f>
        <v>0</v>
      </c>
      <c r="V16" s="29">
        <f>VLOOKUP(V$10,base!$A$8:$S$45,$A16,FALSE)</f>
        <v>262754598</v>
      </c>
      <c r="W16" s="29">
        <f>VLOOKUP(W$10,base!$A$8:$S$45,$A16,FALSE)</f>
        <v>0</v>
      </c>
      <c r="X16" s="29">
        <f>VLOOKUP(X$10,base!$A$8:$S$45,$A16,FALSE)</f>
        <v>0</v>
      </c>
      <c r="Y16" s="29">
        <f>VLOOKUP(Y$10,base!$A$8:$S$45,$A16,FALSE)</f>
        <v>0</v>
      </c>
      <c r="Z16" s="29">
        <f>VLOOKUP(Z$10,base!$A$8:$S$45,$A16,FALSE)</f>
        <v>0</v>
      </c>
      <c r="AA16" s="29">
        <f>VLOOKUP(AA$10,base!$A$8:$S$45,$A16,FALSE)</f>
        <v>194715578</v>
      </c>
      <c r="AB16" s="29">
        <f>VLOOKUP(AB$10,base!$A$8:$S$45,$A16,FALSE)</f>
        <v>104373003</v>
      </c>
      <c r="AC16" s="29">
        <f>VLOOKUP(AC$10,base!$A$8:$S$45,$A16,FALSE)</f>
        <v>0</v>
      </c>
      <c r="AD16" s="29">
        <f>VLOOKUP(AD$10,base!$A$8:$S$45,$A16,FALSE)</f>
        <v>0</v>
      </c>
      <c r="AE16" s="29">
        <f>VLOOKUP(AE$10,base!$A$8:$S$45,$A16,FALSE)</f>
        <v>56554536</v>
      </c>
      <c r="AF16" s="29">
        <f>VLOOKUP(AF$10,base!$A$8:$S$45,$A16,FALSE)</f>
        <v>0</v>
      </c>
      <c r="AG16" s="29">
        <f>VLOOKUP(AG$10,base!$A$8:$S$45,$A16,FALSE)</f>
        <v>0</v>
      </c>
      <c r="AH16" s="29">
        <f>VLOOKUP(AH$10,base!$A$8:$S$45,$A16,FALSE)</f>
        <v>13349887</v>
      </c>
      <c r="AI16" s="29">
        <f>VLOOKUP(AI$10,base!$A$8:$S$45,$A16,FALSE)</f>
        <v>0</v>
      </c>
      <c r="AJ16" s="29">
        <f>VLOOKUP(AJ$10,base!$A$8:$S$45,$A16,FALSE)</f>
        <v>0</v>
      </c>
    </row>
    <row r="17" spans="1:37" s="1" customFormat="1" ht="14.4" hidden="1" x14ac:dyDescent="0.3">
      <c r="A17" s="5">
        <v>9</v>
      </c>
      <c r="B17" t="s">
        <v>53</v>
      </c>
      <c r="C17" s="9" t="s">
        <v>23</v>
      </c>
      <c r="D17" s="29">
        <f>VLOOKUP(D$10,base!$A$8:$S$45,$A17,FALSE)</f>
        <v>71463861</v>
      </c>
      <c r="E17" s="29">
        <f>VLOOKUP(E$10,base!$A$8:$S$45,$A17,FALSE)</f>
        <v>0</v>
      </c>
      <c r="F17" s="29">
        <f>VLOOKUP(F$10,base!$A$8:$S$45,$A17,FALSE)</f>
        <v>3380269</v>
      </c>
      <c r="G17" s="29">
        <f>VLOOKUP(G$10,base!$A$8:$S$45,$A17,FALSE)</f>
        <v>960768095</v>
      </c>
      <c r="H17" s="29">
        <f>VLOOKUP(H$10,base!$A$8:$S$45,$A17,FALSE)</f>
        <v>132161</v>
      </c>
      <c r="I17" s="29">
        <f>VLOOKUP(I$10,base!$A$8:$S$45,$A17,FALSE)</f>
        <v>0</v>
      </c>
      <c r="J17" s="29">
        <f>VLOOKUP(J$10,base!$A$8:$S$45,$A17,FALSE)</f>
        <v>0</v>
      </c>
      <c r="K17" s="29">
        <f>VLOOKUP(K$10,base!$A$8:$S$45,$A17,FALSE)</f>
        <v>0</v>
      </c>
      <c r="L17" s="29">
        <f>VLOOKUP(L$10,base!$A$8:$S$45,$A17,FALSE)</f>
        <v>0</v>
      </c>
      <c r="M17" s="29">
        <f>VLOOKUP(M$10,base!$A$8:$S$45,$A17,FALSE)</f>
        <v>0</v>
      </c>
      <c r="N17" s="29">
        <f>VLOOKUP(N$10,base!$A$8:$S$45,$A17,FALSE)</f>
        <v>60457833</v>
      </c>
      <c r="O17" s="29">
        <f>VLOOKUP(O$10,base!$A$8:$S$45,$A17,FALSE)</f>
        <v>0</v>
      </c>
      <c r="P17" s="29">
        <f>VLOOKUP(P$10,base!$A$8:$S$45,$A17,FALSE)</f>
        <v>369876397</v>
      </c>
      <c r="Q17" s="29">
        <f>VLOOKUP(Q$10,base!$A$8:$S$45,$A17,FALSE)</f>
        <v>819803718</v>
      </c>
      <c r="R17" s="29">
        <f>VLOOKUP(R$10,base!$A$8:$S$45,$A17,FALSE)</f>
        <v>0</v>
      </c>
      <c r="S17" s="29">
        <f>VLOOKUP(S$10,base!$A$8:$S$45,$A17,FALSE)</f>
        <v>30050651</v>
      </c>
      <c r="T17" s="29">
        <f>VLOOKUP(T$10,base!$A$8:$S$45,$A17,FALSE)</f>
        <v>0</v>
      </c>
      <c r="U17" s="29">
        <f>VLOOKUP(U$10,base!$A$8:$S$45,$A17,FALSE)</f>
        <v>0</v>
      </c>
      <c r="V17" s="29">
        <f>VLOOKUP(V$10,base!$A$8:$S$45,$A17,FALSE)</f>
        <v>1915326527</v>
      </c>
      <c r="W17" s="29">
        <f>VLOOKUP(W$10,base!$A$8:$S$45,$A17,FALSE)</f>
        <v>0</v>
      </c>
      <c r="X17" s="29">
        <f>VLOOKUP(X$10,base!$A$8:$S$45,$A17,FALSE)</f>
        <v>0</v>
      </c>
      <c r="Y17" s="29">
        <f>VLOOKUP(Y$10,base!$A$8:$S$45,$A17,FALSE)</f>
        <v>51749832</v>
      </c>
      <c r="Z17" s="29">
        <f>VLOOKUP(Z$10,base!$A$8:$S$45,$A17,FALSE)</f>
        <v>80224544</v>
      </c>
      <c r="AA17" s="29">
        <f>VLOOKUP(AA$10,base!$A$8:$S$45,$A17,FALSE)</f>
        <v>697763745</v>
      </c>
      <c r="AB17" s="29">
        <f>VLOOKUP(AB$10,base!$A$8:$S$45,$A17,FALSE)</f>
        <v>845416290</v>
      </c>
      <c r="AC17" s="29">
        <f>VLOOKUP(AC$10,base!$A$8:$S$45,$A17,FALSE)</f>
        <v>88122345</v>
      </c>
      <c r="AD17" s="29">
        <f>VLOOKUP(AD$10,base!$A$8:$S$45,$A17,FALSE)</f>
        <v>0</v>
      </c>
      <c r="AE17" s="29">
        <f>VLOOKUP(AE$10,base!$A$8:$S$45,$A17,FALSE)</f>
        <v>425074412</v>
      </c>
      <c r="AF17" s="29">
        <f>VLOOKUP(AF$10,base!$A$8:$S$45,$A17,FALSE)</f>
        <v>4193938</v>
      </c>
      <c r="AG17" s="29">
        <f>VLOOKUP(AG$10,base!$A$8:$S$45,$A17,FALSE)</f>
        <v>0</v>
      </c>
      <c r="AH17" s="29">
        <f>VLOOKUP(AH$10,base!$A$8:$S$45,$A17,FALSE)</f>
        <v>315732377</v>
      </c>
      <c r="AI17" s="29">
        <f>VLOOKUP(AI$10,base!$A$8:$S$45,$A17,FALSE)</f>
        <v>17459435</v>
      </c>
      <c r="AJ17" s="29">
        <f>VLOOKUP(AJ$10,base!$A$8:$S$45,$A17,FALSE)</f>
        <v>0</v>
      </c>
    </row>
    <row r="18" spans="1:37" s="1" customFormat="1" ht="14.4" hidden="1" x14ac:dyDescent="0.3">
      <c r="A18" s="1">
        <v>10</v>
      </c>
      <c r="B18" t="s">
        <v>54</v>
      </c>
      <c r="C18" s="9" t="s">
        <v>16</v>
      </c>
      <c r="D18" s="29">
        <f>VLOOKUP(D$10,base!$A$8:$S$45,$A18,FALSE)</f>
        <v>1753758</v>
      </c>
      <c r="E18" s="29">
        <f>VLOOKUP(E$10,base!$A$8:$S$45,$A18,FALSE)</f>
        <v>0</v>
      </c>
      <c r="F18" s="29">
        <f>VLOOKUP(F$10,base!$A$8:$S$45,$A18,FALSE)</f>
        <v>325023</v>
      </c>
      <c r="G18" s="29">
        <f>VLOOKUP(G$10,base!$A$8:$S$45,$A18,FALSE)</f>
        <v>2253278</v>
      </c>
      <c r="H18" s="29">
        <f>VLOOKUP(H$10,base!$A$8:$S$45,$A18,FALSE)</f>
        <v>0</v>
      </c>
      <c r="I18" s="29">
        <f>VLOOKUP(I$10,base!$A$8:$S$45,$A18,FALSE)</f>
        <v>0</v>
      </c>
      <c r="J18" s="29">
        <f>VLOOKUP(J$10,base!$A$8:$S$45,$A18,FALSE)</f>
        <v>0</v>
      </c>
      <c r="K18" s="29">
        <f>VLOOKUP(K$10,base!$A$8:$S$45,$A18,FALSE)</f>
        <v>0</v>
      </c>
      <c r="L18" s="29">
        <f>VLOOKUP(L$10,base!$A$8:$S$45,$A18,FALSE)</f>
        <v>0</v>
      </c>
      <c r="M18" s="29">
        <f>VLOOKUP(M$10,base!$A$8:$S$45,$A18,FALSE)</f>
        <v>0</v>
      </c>
      <c r="N18" s="29">
        <f>VLOOKUP(N$10,base!$A$8:$S$45,$A18,FALSE)</f>
        <v>8761664</v>
      </c>
      <c r="O18" s="29">
        <f>VLOOKUP(O$10,base!$A$8:$S$45,$A18,FALSE)</f>
        <v>0</v>
      </c>
      <c r="P18" s="29">
        <f>VLOOKUP(P$10,base!$A$8:$S$45,$A18,FALSE)</f>
        <v>39894749</v>
      </c>
      <c r="Q18" s="29">
        <f>VLOOKUP(Q$10,base!$A$8:$S$45,$A18,FALSE)</f>
        <v>237460903</v>
      </c>
      <c r="R18" s="29">
        <f>VLOOKUP(R$10,base!$A$8:$S$45,$A18,FALSE)</f>
        <v>0</v>
      </c>
      <c r="S18" s="29">
        <f>VLOOKUP(S$10,base!$A$8:$S$45,$A18,FALSE)</f>
        <v>42781221</v>
      </c>
      <c r="T18" s="29">
        <f>VLOOKUP(T$10,base!$A$8:$S$45,$A18,FALSE)</f>
        <v>0</v>
      </c>
      <c r="U18" s="29">
        <f>VLOOKUP(U$10,base!$A$8:$S$45,$A18,FALSE)</f>
        <v>0</v>
      </c>
      <c r="V18" s="29">
        <f>VLOOKUP(V$10,base!$A$8:$S$45,$A18,FALSE)</f>
        <v>0</v>
      </c>
      <c r="W18" s="29">
        <f>VLOOKUP(W$10,base!$A$8:$S$45,$A18,FALSE)</f>
        <v>0</v>
      </c>
      <c r="X18" s="29">
        <f>VLOOKUP(X$10,base!$A$8:$S$45,$A18,FALSE)</f>
        <v>1304710</v>
      </c>
      <c r="Y18" s="29">
        <f>VLOOKUP(Y$10,base!$A$8:$S$45,$A18,FALSE)</f>
        <v>1088503</v>
      </c>
      <c r="Z18" s="29">
        <f>VLOOKUP(Z$10,base!$A$8:$S$45,$A18,FALSE)</f>
        <v>0</v>
      </c>
      <c r="AA18" s="29">
        <f>VLOOKUP(AA$10,base!$A$8:$S$45,$A18,FALSE)</f>
        <v>43639873</v>
      </c>
      <c r="AB18" s="29">
        <f>VLOOKUP(AB$10,base!$A$8:$S$45,$A18,FALSE)</f>
        <v>0</v>
      </c>
      <c r="AC18" s="29">
        <f>VLOOKUP(AC$10,base!$A$8:$S$45,$A18,FALSE)</f>
        <v>134026</v>
      </c>
      <c r="AD18" s="29">
        <f>VLOOKUP(AD$10,base!$A$8:$S$45,$A18,FALSE)</f>
        <v>0</v>
      </c>
      <c r="AE18" s="29">
        <f>VLOOKUP(AE$10,base!$A$8:$S$45,$A18,FALSE)</f>
        <v>12384745</v>
      </c>
      <c r="AF18" s="29">
        <f>VLOOKUP(AF$10,base!$A$8:$S$45,$A18,FALSE)</f>
        <v>0</v>
      </c>
      <c r="AG18" s="29">
        <f>VLOOKUP(AG$10,base!$A$8:$S$45,$A18,FALSE)</f>
        <v>0</v>
      </c>
      <c r="AH18" s="29">
        <f>VLOOKUP(AH$10,base!$A$8:$S$45,$A18,FALSE)</f>
        <v>0</v>
      </c>
      <c r="AI18" s="29">
        <f>VLOOKUP(AI$10,base!$A$8:$S$45,$A18,FALSE)</f>
        <v>0</v>
      </c>
      <c r="AJ18" s="29">
        <f>VLOOKUP(AJ$10,base!$A$8:$S$45,$A18,FALSE)</f>
        <v>0</v>
      </c>
    </row>
    <row r="19" spans="1:37" s="5" customFormat="1" ht="14.4" hidden="1" x14ac:dyDescent="0.3">
      <c r="A19" s="1">
        <v>11</v>
      </c>
      <c r="B19" t="s">
        <v>55</v>
      </c>
      <c r="C19" s="9" t="s">
        <v>12</v>
      </c>
      <c r="D19" s="29">
        <f>VLOOKUP(D$10,base!$A$8:$S$45,$A19,FALSE)</f>
        <v>3845595</v>
      </c>
      <c r="E19" s="29">
        <f>VLOOKUP(E$10,base!$A$8:$S$45,$A19,FALSE)</f>
        <v>212878</v>
      </c>
      <c r="F19" s="29">
        <f>VLOOKUP(F$10,base!$A$8:$S$45,$A19,FALSE)</f>
        <v>18603788</v>
      </c>
      <c r="G19" s="29">
        <f>VLOOKUP(G$10,base!$A$8:$S$45,$A19,FALSE)</f>
        <v>27938603</v>
      </c>
      <c r="H19" s="29">
        <f>VLOOKUP(H$10,base!$A$8:$S$45,$A19,FALSE)</f>
        <v>4059444</v>
      </c>
      <c r="I19" s="29">
        <f>VLOOKUP(I$10,base!$A$8:$S$45,$A19,FALSE)</f>
        <v>514373</v>
      </c>
      <c r="J19" s="29">
        <f>VLOOKUP(J$10,base!$A$8:$S$45,$A19,FALSE)</f>
        <v>3844554</v>
      </c>
      <c r="K19" s="29">
        <f>VLOOKUP(K$10,base!$A$8:$S$45,$A19,FALSE)</f>
        <v>10901</v>
      </c>
      <c r="L19" s="29">
        <f>VLOOKUP(L$10,base!$A$8:$S$45,$A19,FALSE)</f>
        <v>0</v>
      </c>
      <c r="M19" s="29">
        <f>VLOOKUP(M$10,base!$A$8:$S$45,$A19,FALSE)</f>
        <v>0</v>
      </c>
      <c r="N19" s="29">
        <f>VLOOKUP(N$10,base!$A$8:$S$45,$A19,FALSE)</f>
        <v>25719506</v>
      </c>
      <c r="O19" s="29">
        <f>VLOOKUP(O$10,base!$A$8:$S$45,$A19,FALSE)</f>
        <v>0</v>
      </c>
      <c r="P19" s="29">
        <f>VLOOKUP(P$10,base!$A$8:$S$45,$A19,FALSE)</f>
        <v>69760111</v>
      </c>
      <c r="Q19" s="29">
        <f>VLOOKUP(Q$10,base!$A$8:$S$45,$A19,FALSE)</f>
        <v>752726042</v>
      </c>
      <c r="R19" s="29">
        <f>VLOOKUP(R$10,base!$A$8:$S$45,$A19,FALSE)</f>
        <v>0</v>
      </c>
      <c r="S19" s="29">
        <f>VLOOKUP(S$10,base!$A$8:$S$45,$A19,FALSE)</f>
        <v>33436301</v>
      </c>
      <c r="T19" s="29">
        <f>VLOOKUP(T$10,base!$A$8:$S$45,$A19,FALSE)</f>
        <v>0</v>
      </c>
      <c r="U19" s="29">
        <f>VLOOKUP(U$10,base!$A$8:$S$45,$A19,FALSE)</f>
        <v>150736</v>
      </c>
      <c r="V19" s="29">
        <f>VLOOKUP(V$10,base!$A$8:$S$45,$A19,FALSE)</f>
        <v>170602133</v>
      </c>
      <c r="W19" s="29">
        <f>VLOOKUP(W$10,base!$A$8:$S$45,$A19,FALSE)</f>
        <v>15526223</v>
      </c>
      <c r="X19" s="29">
        <f>VLOOKUP(X$10,base!$A$8:$S$45,$A19,FALSE)</f>
        <v>9620064</v>
      </c>
      <c r="Y19" s="29">
        <f>VLOOKUP(Y$10,base!$A$8:$S$45,$A19,FALSE)</f>
        <v>4778651</v>
      </c>
      <c r="Z19" s="29">
        <f>VLOOKUP(Z$10,base!$A$8:$S$45,$A19,FALSE)</f>
        <v>31327736</v>
      </c>
      <c r="AA19" s="29">
        <f>VLOOKUP(AA$10,base!$A$8:$S$45,$A19,FALSE)</f>
        <v>7457738</v>
      </c>
      <c r="AB19" s="29">
        <f>VLOOKUP(AB$10,base!$A$8:$S$45,$A19,FALSE)</f>
        <v>191238403</v>
      </c>
      <c r="AC19" s="29">
        <f>VLOOKUP(AC$10,base!$A$8:$S$45,$A19,FALSE)</f>
        <v>14819938</v>
      </c>
      <c r="AD19" s="29">
        <f>VLOOKUP(AD$10,base!$A$8:$S$45,$A19,FALSE)</f>
        <v>56715</v>
      </c>
      <c r="AE19" s="29">
        <f>VLOOKUP(AE$10,base!$A$8:$S$45,$A19,FALSE)</f>
        <v>246693899</v>
      </c>
      <c r="AF19" s="29">
        <f>VLOOKUP(AF$10,base!$A$8:$S$45,$A19,FALSE)</f>
        <v>455975835</v>
      </c>
      <c r="AG19" s="29">
        <f>VLOOKUP(AG$10,base!$A$8:$S$45,$A19,FALSE)</f>
        <v>0</v>
      </c>
      <c r="AH19" s="29">
        <f>VLOOKUP(AH$10,base!$A$8:$S$45,$A19,FALSE)</f>
        <v>289337602</v>
      </c>
      <c r="AI19" s="29">
        <f>VLOOKUP(AI$10,base!$A$8:$S$45,$A19,FALSE)</f>
        <v>7480823</v>
      </c>
      <c r="AJ19" s="29">
        <f>VLOOKUP(AJ$10,base!$A$8:$S$45,$A19,FALSE)</f>
        <v>0</v>
      </c>
    </row>
    <row r="20" spans="1:37" s="5" customFormat="1" ht="14.4" hidden="1" x14ac:dyDescent="0.3">
      <c r="A20" s="1">
        <v>12</v>
      </c>
      <c r="B20" t="s">
        <v>56</v>
      </c>
      <c r="C20" s="9" t="s">
        <v>17</v>
      </c>
      <c r="D20" s="29">
        <f>VLOOKUP(D$10,base!$A$8:$S$45,$A20,FALSE)</f>
        <v>86577148</v>
      </c>
      <c r="E20" s="29">
        <f>VLOOKUP(E$10,base!$A$8:$S$45,$A20,FALSE)</f>
        <v>0</v>
      </c>
      <c r="F20" s="29">
        <f>VLOOKUP(F$10,base!$A$8:$S$45,$A20,FALSE)</f>
        <v>18057356</v>
      </c>
      <c r="G20" s="29">
        <f>VLOOKUP(G$10,base!$A$8:$S$45,$A20,FALSE)</f>
        <v>120907502</v>
      </c>
      <c r="H20" s="29">
        <f>VLOOKUP(H$10,base!$A$8:$S$45,$A20,FALSE)</f>
        <v>0</v>
      </c>
      <c r="I20" s="29">
        <f>VLOOKUP(I$10,base!$A$8:$S$45,$A20,FALSE)</f>
        <v>0</v>
      </c>
      <c r="J20" s="29">
        <f>VLOOKUP(J$10,base!$A$8:$S$45,$A20,FALSE)</f>
        <v>0</v>
      </c>
      <c r="K20" s="29">
        <f>VLOOKUP(K$10,base!$A$8:$S$45,$A20,FALSE)</f>
        <v>0</v>
      </c>
      <c r="L20" s="29">
        <f>VLOOKUP(L$10,base!$A$8:$S$45,$A20,FALSE)</f>
        <v>0</v>
      </c>
      <c r="M20" s="29">
        <f>VLOOKUP(M$10,base!$A$8:$S$45,$A20,FALSE)</f>
        <v>0</v>
      </c>
      <c r="N20" s="29">
        <f>VLOOKUP(N$10,base!$A$8:$S$45,$A20,FALSE)</f>
        <v>35342642</v>
      </c>
      <c r="O20" s="29">
        <f>VLOOKUP(O$10,base!$A$8:$S$45,$A20,FALSE)</f>
        <v>0</v>
      </c>
      <c r="P20" s="29">
        <f>VLOOKUP(P$10,base!$A$8:$S$45,$A20,FALSE)</f>
        <v>224443506</v>
      </c>
      <c r="Q20" s="29">
        <f>VLOOKUP(Q$10,base!$A$8:$S$45,$A20,FALSE)</f>
        <v>271567824</v>
      </c>
      <c r="R20" s="29">
        <f>VLOOKUP(R$10,base!$A$8:$S$45,$A20,FALSE)</f>
        <v>0</v>
      </c>
      <c r="S20" s="29">
        <f>VLOOKUP(S$10,base!$A$8:$S$45,$A20,FALSE)</f>
        <v>79479379</v>
      </c>
      <c r="T20" s="29">
        <f>VLOOKUP(T$10,base!$A$8:$S$45,$A20,FALSE)</f>
        <v>0</v>
      </c>
      <c r="U20" s="29">
        <f>VLOOKUP(U$10,base!$A$8:$S$45,$A20,FALSE)</f>
        <v>1985427</v>
      </c>
      <c r="V20" s="29">
        <f>VLOOKUP(V$10,base!$A$8:$S$45,$A20,FALSE)</f>
        <v>184700614</v>
      </c>
      <c r="W20" s="29">
        <f>VLOOKUP(W$10,base!$A$8:$S$45,$A20,FALSE)</f>
        <v>0</v>
      </c>
      <c r="X20" s="29">
        <f>VLOOKUP(X$10,base!$A$8:$S$45,$A20,FALSE)</f>
        <v>1262820</v>
      </c>
      <c r="Y20" s="29">
        <f>VLOOKUP(Y$10,base!$A$8:$S$45,$A20,FALSE)</f>
        <v>3939645</v>
      </c>
      <c r="Z20" s="29">
        <f>VLOOKUP(Z$10,base!$A$8:$S$45,$A20,FALSE)</f>
        <v>7276297</v>
      </c>
      <c r="AA20" s="29">
        <f>VLOOKUP(AA$10,base!$A$8:$S$45,$A20,FALSE)</f>
        <v>800796901</v>
      </c>
      <c r="AB20" s="29">
        <f>VLOOKUP(AB$10,base!$A$8:$S$45,$A20,FALSE)</f>
        <v>156854263</v>
      </c>
      <c r="AC20" s="29">
        <f>VLOOKUP(AC$10,base!$A$8:$S$45,$A20,FALSE)</f>
        <v>1093060</v>
      </c>
      <c r="AD20" s="29">
        <f>VLOOKUP(AD$10,base!$A$8:$S$45,$A20,FALSE)</f>
        <v>2688978</v>
      </c>
      <c r="AE20" s="29">
        <f>VLOOKUP(AE$10,base!$A$8:$S$45,$A20,FALSE)</f>
        <v>258864832</v>
      </c>
      <c r="AF20" s="29">
        <f>VLOOKUP(AF$10,base!$A$8:$S$45,$A20,FALSE)</f>
        <v>23772753</v>
      </c>
      <c r="AG20" s="29">
        <f>VLOOKUP(AG$10,base!$A$8:$S$45,$A20,FALSE)</f>
        <v>0</v>
      </c>
      <c r="AH20" s="29">
        <f>VLOOKUP(AH$10,base!$A$8:$S$45,$A20,FALSE)</f>
        <v>26588603</v>
      </c>
      <c r="AI20" s="29">
        <f>VLOOKUP(AI$10,base!$A$8:$S$45,$A20,FALSE)</f>
        <v>6120282</v>
      </c>
      <c r="AJ20" s="29">
        <f>VLOOKUP(AJ$10,base!$A$8:$S$45,$A20,FALSE)</f>
        <v>0</v>
      </c>
    </row>
    <row r="21" spans="1:37" s="5" customFormat="1" ht="14.4" hidden="1" x14ac:dyDescent="0.3">
      <c r="A21" s="5">
        <v>13</v>
      </c>
      <c r="B21" t="s">
        <v>57</v>
      </c>
      <c r="C21" s="9" t="s">
        <v>15</v>
      </c>
      <c r="D21" s="29">
        <f>VLOOKUP(D$10,base!$A$8:$S$45,$A21,FALSE)</f>
        <v>244543136</v>
      </c>
      <c r="E21" s="29">
        <f>VLOOKUP(E$10,base!$A$8:$S$45,$A21,FALSE)</f>
        <v>0</v>
      </c>
      <c r="F21" s="29">
        <f>VLOOKUP(F$10,base!$A$8:$S$45,$A21,FALSE)</f>
        <v>13395329</v>
      </c>
      <c r="G21" s="29">
        <f>VLOOKUP(G$10,base!$A$8:$S$45,$A21,FALSE)</f>
        <v>827779023</v>
      </c>
      <c r="H21" s="29">
        <f>VLOOKUP(H$10,base!$A$8:$S$45,$A21,FALSE)</f>
        <v>0</v>
      </c>
      <c r="I21" s="29">
        <f>VLOOKUP(I$10,base!$A$8:$S$45,$A21,FALSE)</f>
        <v>0</v>
      </c>
      <c r="J21" s="29">
        <f>VLOOKUP(J$10,base!$A$8:$S$45,$A21,FALSE)</f>
        <v>0</v>
      </c>
      <c r="K21" s="29">
        <f>VLOOKUP(K$10,base!$A$8:$S$45,$A21,FALSE)</f>
        <v>0</v>
      </c>
      <c r="L21" s="29">
        <f>VLOOKUP(L$10,base!$A$8:$S$45,$A21,FALSE)</f>
        <v>0</v>
      </c>
      <c r="M21" s="29">
        <f>VLOOKUP(M$10,base!$A$8:$S$45,$A21,FALSE)</f>
        <v>0</v>
      </c>
      <c r="N21" s="29">
        <f>VLOOKUP(N$10,base!$A$8:$S$45,$A21,FALSE)</f>
        <v>199258770</v>
      </c>
      <c r="O21" s="29">
        <f>VLOOKUP(O$10,base!$A$8:$S$45,$A21,FALSE)</f>
        <v>0</v>
      </c>
      <c r="P21" s="29">
        <f>VLOOKUP(P$10,base!$A$8:$S$45,$A21,FALSE)</f>
        <v>1986616971</v>
      </c>
      <c r="Q21" s="29">
        <f>VLOOKUP(Q$10,base!$A$8:$S$45,$A21,FALSE)</f>
        <v>2272071686</v>
      </c>
      <c r="R21" s="29">
        <f>VLOOKUP(R$10,base!$A$8:$S$45,$A21,FALSE)</f>
        <v>0</v>
      </c>
      <c r="S21" s="29">
        <f>VLOOKUP(S$10,base!$A$8:$S$45,$A21,FALSE)</f>
        <v>35549044</v>
      </c>
      <c r="T21" s="29">
        <f>VLOOKUP(T$10,base!$A$8:$S$45,$A21,FALSE)</f>
        <v>427767</v>
      </c>
      <c r="U21" s="29">
        <f>VLOOKUP(U$10,base!$A$8:$S$45,$A21,FALSE)</f>
        <v>0</v>
      </c>
      <c r="V21" s="29">
        <f>VLOOKUP(V$10,base!$A$8:$S$45,$A21,FALSE)</f>
        <v>1843017175</v>
      </c>
      <c r="W21" s="29">
        <f>VLOOKUP(W$10,base!$A$8:$S$45,$A21,FALSE)</f>
        <v>0</v>
      </c>
      <c r="X21" s="29">
        <f>VLOOKUP(X$10,base!$A$8:$S$45,$A21,FALSE)</f>
        <v>3003680</v>
      </c>
      <c r="Y21" s="29">
        <f>VLOOKUP(Y$10,base!$A$8:$S$45,$A21,FALSE)</f>
        <v>7430692</v>
      </c>
      <c r="Z21" s="29">
        <f>VLOOKUP(Z$10,base!$A$8:$S$45,$A21,FALSE)</f>
        <v>67033455</v>
      </c>
      <c r="AA21" s="29">
        <f>VLOOKUP(AA$10,base!$A$8:$S$45,$A21,FALSE)</f>
        <v>1434591813</v>
      </c>
      <c r="AB21" s="29">
        <f>VLOOKUP(AB$10,base!$A$8:$S$45,$A21,FALSE)</f>
        <v>713372138</v>
      </c>
      <c r="AC21" s="29">
        <f>VLOOKUP(AC$10,base!$A$8:$S$45,$A21,FALSE)</f>
        <v>0</v>
      </c>
      <c r="AD21" s="29">
        <f>VLOOKUP(AD$10,base!$A$8:$S$45,$A21,FALSE)</f>
        <v>0</v>
      </c>
      <c r="AE21" s="29">
        <f>VLOOKUP(AE$10,base!$A$8:$S$45,$A21,FALSE)</f>
        <v>500225292</v>
      </c>
      <c r="AF21" s="29">
        <f>VLOOKUP(AF$10,base!$A$8:$S$45,$A21,FALSE)</f>
        <v>311070325</v>
      </c>
      <c r="AG21" s="29">
        <f>VLOOKUP(AG$10,base!$A$8:$S$45,$A21,FALSE)</f>
        <v>0</v>
      </c>
      <c r="AH21" s="29">
        <f>VLOOKUP(AH$10,base!$A$8:$S$45,$A21,FALSE)</f>
        <v>225172057</v>
      </c>
      <c r="AI21" s="29">
        <f>VLOOKUP(AI$10,base!$A$8:$S$45,$A21,FALSE)</f>
        <v>8387640</v>
      </c>
      <c r="AJ21" s="29">
        <f>VLOOKUP(AJ$10,base!$A$8:$S$45,$A21,FALSE)</f>
        <v>0</v>
      </c>
    </row>
    <row r="22" spans="1:37" s="5" customFormat="1" ht="14.4" hidden="1" x14ac:dyDescent="0.3">
      <c r="A22" s="5">
        <v>14</v>
      </c>
      <c r="B22" t="s">
        <v>58</v>
      </c>
      <c r="C22" s="9" t="s">
        <v>13</v>
      </c>
      <c r="D22" s="29">
        <f>VLOOKUP(D$10,base!$A$8:$S$45,$A22,FALSE)</f>
        <v>712703</v>
      </c>
      <c r="E22" s="29">
        <f>VLOOKUP(E$10,base!$A$8:$S$45,$A22,FALSE)</f>
        <v>176284</v>
      </c>
      <c r="F22" s="29">
        <f>VLOOKUP(F$10,base!$A$8:$S$45,$A22,FALSE)</f>
        <v>7283618</v>
      </c>
      <c r="G22" s="29">
        <f>VLOOKUP(G$10,base!$A$8:$S$45,$A22,FALSE)</f>
        <v>4317532</v>
      </c>
      <c r="H22" s="29">
        <f>VLOOKUP(H$10,base!$A$8:$S$45,$A22,FALSE)</f>
        <v>8433357</v>
      </c>
      <c r="I22" s="29">
        <f>VLOOKUP(I$10,base!$A$8:$S$45,$A22,FALSE)</f>
        <v>107506</v>
      </c>
      <c r="J22" s="29">
        <f>VLOOKUP(J$10,base!$A$8:$S$45,$A22,FALSE)</f>
        <v>541722</v>
      </c>
      <c r="K22" s="29">
        <f>VLOOKUP(K$10,base!$A$8:$S$45,$A22,FALSE)</f>
        <v>435098</v>
      </c>
      <c r="L22" s="29">
        <f>VLOOKUP(L$10,base!$A$8:$S$45,$A22,FALSE)</f>
        <v>8934071</v>
      </c>
      <c r="M22" s="29">
        <f>VLOOKUP(M$10,base!$A$8:$S$45,$A22,FALSE)</f>
        <v>625923</v>
      </c>
      <c r="N22" s="29">
        <f>VLOOKUP(N$10,base!$A$8:$S$45,$A22,FALSE)</f>
        <v>2365637</v>
      </c>
      <c r="O22" s="29">
        <f>VLOOKUP(O$10,base!$A$8:$S$45,$A22,FALSE)</f>
        <v>361372</v>
      </c>
      <c r="P22" s="29">
        <f>VLOOKUP(P$10,base!$A$8:$S$45,$A22,FALSE)</f>
        <v>15234319</v>
      </c>
      <c r="Q22" s="29">
        <f>VLOOKUP(Q$10,base!$A$8:$S$45,$A22,FALSE)</f>
        <v>13532408</v>
      </c>
      <c r="R22" s="29">
        <f>VLOOKUP(R$10,base!$A$8:$S$45,$A22,FALSE)</f>
        <v>770517</v>
      </c>
      <c r="S22" s="29">
        <f>VLOOKUP(S$10,base!$A$8:$S$45,$A22,FALSE)</f>
        <v>7077189</v>
      </c>
      <c r="T22" s="29">
        <f>VLOOKUP(T$10,base!$A$8:$S$45,$A22,FALSE)</f>
        <v>2097277</v>
      </c>
      <c r="U22" s="29">
        <f>VLOOKUP(U$10,base!$A$8:$S$45,$A22,FALSE)</f>
        <v>796447</v>
      </c>
      <c r="V22" s="29">
        <f>VLOOKUP(V$10,base!$A$8:$S$45,$A22,FALSE)</f>
        <v>21033260</v>
      </c>
      <c r="W22" s="29">
        <f>VLOOKUP(W$10,base!$A$8:$S$45,$A22,FALSE)</f>
        <v>3049048</v>
      </c>
      <c r="X22" s="29">
        <f>VLOOKUP(X$10,base!$A$8:$S$45,$A22,FALSE)</f>
        <v>530586</v>
      </c>
      <c r="Y22" s="29">
        <f>VLOOKUP(Y$10,base!$A$8:$S$45,$A22,FALSE)</f>
        <v>947258</v>
      </c>
      <c r="Z22" s="29">
        <f>VLOOKUP(Z$10,base!$A$8:$S$45,$A22,FALSE)</f>
        <v>3965255</v>
      </c>
      <c r="AA22" s="29">
        <f>VLOOKUP(AA$10,base!$A$8:$S$45,$A22,FALSE)</f>
        <v>657279</v>
      </c>
      <c r="AB22" s="29">
        <f>VLOOKUP(AB$10,base!$A$8:$S$45,$A22,FALSE)</f>
        <v>1642089</v>
      </c>
      <c r="AC22" s="29">
        <f>VLOOKUP(AC$10,base!$A$8:$S$45,$A22,FALSE)</f>
        <v>2915410</v>
      </c>
      <c r="AD22" s="29">
        <f>VLOOKUP(AD$10,base!$A$8:$S$45,$A22,FALSE)</f>
        <v>1870799</v>
      </c>
      <c r="AE22" s="29">
        <f>VLOOKUP(AE$10,base!$A$8:$S$45,$A22,FALSE)</f>
        <v>1869610</v>
      </c>
      <c r="AF22" s="29">
        <f>VLOOKUP(AF$10,base!$A$8:$S$45,$A22,FALSE)</f>
        <v>1350646</v>
      </c>
      <c r="AG22" s="29">
        <f>VLOOKUP(AG$10,base!$A$8:$S$45,$A22,FALSE)</f>
        <v>2311032</v>
      </c>
      <c r="AH22" s="29">
        <f>VLOOKUP(AH$10,base!$A$8:$S$45,$A22,FALSE)</f>
        <v>10929964</v>
      </c>
      <c r="AI22" s="29">
        <f>VLOOKUP(AI$10,base!$A$8:$S$45,$A22,FALSE)</f>
        <v>3959192</v>
      </c>
      <c r="AJ22" s="29">
        <f>VLOOKUP(AJ$10,base!$A$8:$S$45,$A22,FALSE)</f>
        <v>0</v>
      </c>
    </row>
    <row r="23" spans="1:37" s="5" customFormat="1" ht="14.4" hidden="1" x14ac:dyDescent="0.3">
      <c r="A23" s="1">
        <v>15</v>
      </c>
      <c r="B23" t="s">
        <v>59</v>
      </c>
      <c r="C23" s="9" t="s">
        <v>24</v>
      </c>
      <c r="D23" s="29">
        <f>VLOOKUP(D$10,base!$A$8:$S$45,$A23,FALSE)</f>
        <v>0</v>
      </c>
      <c r="E23" s="29">
        <f>VLOOKUP(E$10,base!$A$8:$S$45,$A23,FALSE)</f>
        <v>0</v>
      </c>
      <c r="F23" s="29">
        <f>VLOOKUP(F$10,base!$A$8:$S$45,$A23,FALSE)</f>
        <v>0</v>
      </c>
      <c r="G23" s="29">
        <f>VLOOKUP(G$10,base!$A$8:$S$45,$A23,FALSE)</f>
        <v>14309443</v>
      </c>
      <c r="H23" s="29">
        <f>VLOOKUP(H$10,base!$A$8:$S$45,$A23,FALSE)</f>
        <v>0</v>
      </c>
      <c r="I23" s="29">
        <f>VLOOKUP(I$10,base!$A$8:$S$45,$A23,FALSE)</f>
        <v>0</v>
      </c>
      <c r="J23" s="29">
        <f>VLOOKUP(J$10,base!$A$8:$S$45,$A23,FALSE)</f>
        <v>0</v>
      </c>
      <c r="K23" s="29">
        <f>VLOOKUP(K$10,base!$A$8:$S$45,$A23,FALSE)</f>
        <v>0</v>
      </c>
      <c r="L23" s="29">
        <f>VLOOKUP(L$10,base!$A$8:$S$45,$A23,FALSE)</f>
        <v>0</v>
      </c>
      <c r="M23" s="29">
        <f>VLOOKUP(M$10,base!$A$8:$S$45,$A23,FALSE)</f>
        <v>0</v>
      </c>
      <c r="N23" s="29">
        <f>VLOOKUP(N$10,base!$A$8:$S$45,$A23,FALSE)</f>
        <v>0</v>
      </c>
      <c r="O23" s="29">
        <f>VLOOKUP(O$10,base!$A$8:$S$45,$A23,FALSE)</f>
        <v>0</v>
      </c>
      <c r="P23" s="29">
        <f>VLOOKUP(P$10,base!$A$8:$S$45,$A23,FALSE)</f>
        <v>634718</v>
      </c>
      <c r="Q23" s="29">
        <f>VLOOKUP(Q$10,base!$A$8:$S$45,$A23,FALSE)</f>
        <v>1038350</v>
      </c>
      <c r="R23" s="29">
        <f>VLOOKUP(R$10,base!$A$8:$S$45,$A23,FALSE)</f>
        <v>0</v>
      </c>
      <c r="S23" s="29">
        <f>VLOOKUP(S$10,base!$A$8:$S$45,$A23,FALSE)</f>
        <v>0</v>
      </c>
      <c r="T23" s="29">
        <f>VLOOKUP(T$10,base!$A$8:$S$45,$A23,FALSE)</f>
        <v>0</v>
      </c>
      <c r="U23" s="29">
        <f>VLOOKUP(U$10,base!$A$8:$S$45,$A23,FALSE)</f>
        <v>0</v>
      </c>
      <c r="V23" s="29">
        <f>VLOOKUP(V$10,base!$A$8:$S$45,$A23,FALSE)</f>
        <v>4231434</v>
      </c>
      <c r="W23" s="29">
        <f>VLOOKUP(W$10,base!$A$8:$S$45,$A23,FALSE)</f>
        <v>0</v>
      </c>
      <c r="X23" s="29">
        <f>VLOOKUP(X$10,base!$A$8:$S$45,$A23,FALSE)</f>
        <v>0</v>
      </c>
      <c r="Y23" s="29">
        <f>VLOOKUP(Y$10,base!$A$8:$S$45,$A23,FALSE)</f>
        <v>1659792</v>
      </c>
      <c r="Z23" s="29">
        <f>VLOOKUP(Z$10,base!$A$8:$S$45,$A23,FALSE)</f>
        <v>1276071</v>
      </c>
      <c r="AA23" s="29">
        <f>VLOOKUP(AA$10,base!$A$8:$S$45,$A23,FALSE)</f>
        <v>0</v>
      </c>
      <c r="AB23" s="29">
        <f>VLOOKUP(AB$10,base!$A$8:$S$45,$A23,FALSE)</f>
        <v>0</v>
      </c>
      <c r="AC23" s="29">
        <f>VLOOKUP(AC$10,base!$A$8:$S$45,$A23,FALSE)</f>
        <v>0</v>
      </c>
      <c r="AD23" s="29">
        <f>VLOOKUP(AD$10,base!$A$8:$S$45,$A23,FALSE)</f>
        <v>0</v>
      </c>
      <c r="AE23" s="29">
        <f>VLOOKUP(AE$10,base!$A$8:$S$45,$A23,FALSE)</f>
        <v>242743</v>
      </c>
      <c r="AF23" s="29">
        <f>VLOOKUP(AF$10,base!$A$8:$S$45,$A23,FALSE)</f>
        <v>2367672</v>
      </c>
      <c r="AG23" s="29">
        <f>VLOOKUP(AG$10,base!$A$8:$S$45,$A23,FALSE)</f>
        <v>0</v>
      </c>
      <c r="AH23" s="29">
        <f>VLOOKUP(AH$10,base!$A$8:$S$45,$A23,FALSE)</f>
        <v>1478557</v>
      </c>
      <c r="AI23" s="29">
        <f>VLOOKUP(AI$10,base!$A$8:$S$45,$A23,FALSE)</f>
        <v>0</v>
      </c>
      <c r="AJ23" s="29">
        <f>VLOOKUP(AJ$10,base!$A$8:$S$45,$A23,FALSE)</f>
        <v>0</v>
      </c>
    </row>
    <row r="24" spans="1:37" s="1" customFormat="1" ht="14.4" hidden="1" x14ac:dyDescent="0.3">
      <c r="A24" s="1">
        <v>16</v>
      </c>
      <c r="B24" t="s">
        <v>60</v>
      </c>
      <c r="C24" s="9" t="s">
        <v>14</v>
      </c>
      <c r="D24" s="29">
        <f>VLOOKUP(D$10,base!$A$8:$S$45,$A24,FALSE)</f>
        <v>152724937</v>
      </c>
      <c r="E24" s="29">
        <f>VLOOKUP(E$10,base!$A$8:$S$45,$A24,FALSE)</f>
        <v>0</v>
      </c>
      <c r="F24" s="29">
        <f>VLOOKUP(F$10,base!$A$8:$S$45,$A24,FALSE)</f>
        <v>34055012</v>
      </c>
      <c r="G24" s="29">
        <f>VLOOKUP(G$10,base!$A$8:$S$45,$A24,FALSE)</f>
        <v>978526409</v>
      </c>
      <c r="H24" s="29">
        <f>VLOOKUP(H$10,base!$A$8:$S$45,$A24,FALSE)</f>
        <v>2932750</v>
      </c>
      <c r="I24" s="29">
        <f>VLOOKUP(I$10,base!$A$8:$S$45,$A24,FALSE)</f>
        <v>0</v>
      </c>
      <c r="J24" s="29">
        <f>VLOOKUP(J$10,base!$A$8:$S$45,$A24,FALSE)</f>
        <v>5998142</v>
      </c>
      <c r="K24" s="29">
        <f>VLOOKUP(K$10,base!$A$8:$S$45,$A24,FALSE)</f>
        <v>0</v>
      </c>
      <c r="L24" s="29">
        <f>VLOOKUP(L$10,base!$A$8:$S$45,$A24,FALSE)</f>
        <v>0</v>
      </c>
      <c r="M24" s="29">
        <f>VLOOKUP(M$10,base!$A$8:$S$45,$A24,FALSE)</f>
        <v>0</v>
      </c>
      <c r="N24" s="29">
        <f>VLOOKUP(N$10,base!$A$8:$S$45,$A24,FALSE)</f>
        <v>67188800</v>
      </c>
      <c r="O24" s="29">
        <f>VLOOKUP(O$10,base!$A$8:$S$45,$A24,FALSE)</f>
        <v>0</v>
      </c>
      <c r="P24" s="29">
        <f>VLOOKUP(P$10,base!$A$8:$S$45,$A24,FALSE)</f>
        <v>1800994771</v>
      </c>
      <c r="Q24" s="29">
        <f>VLOOKUP(Q$10,base!$A$8:$S$45,$A24,FALSE)</f>
        <v>1582138533</v>
      </c>
      <c r="R24" s="29">
        <f>VLOOKUP(R$10,base!$A$8:$S$45,$A24,FALSE)</f>
        <v>0</v>
      </c>
      <c r="S24" s="29">
        <f>VLOOKUP(S$10,base!$A$8:$S$45,$A24,FALSE)</f>
        <v>282465576</v>
      </c>
      <c r="T24" s="29">
        <f>VLOOKUP(T$10,base!$A$8:$S$45,$A24,FALSE)</f>
        <v>0</v>
      </c>
      <c r="U24" s="29">
        <f>VLOOKUP(U$10,base!$A$8:$S$45,$A24,FALSE)</f>
        <v>1268189</v>
      </c>
      <c r="V24" s="29">
        <f>VLOOKUP(V$10,base!$A$8:$S$45,$A24,FALSE)</f>
        <v>1557727752</v>
      </c>
      <c r="W24" s="29">
        <f>VLOOKUP(W$10,base!$A$8:$S$45,$A24,FALSE)</f>
        <v>145423650</v>
      </c>
      <c r="X24" s="29">
        <f>VLOOKUP(X$10,base!$A$8:$S$45,$A24,FALSE)</f>
        <v>4271150</v>
      </c>
      <c r="Y24" s="29">
        <f>VLOOKUP(Y$10,base!$A$8:$S$45,$A24,FALSE)</f>
        <v>135125682</v>
      </c>
      <c r="Z24" s="29">
        <f>VLOOKUP(Z$10,base!$A$8:$S$45,$A24,FALSE)</f>
        <v>116322526</v>
      </c>
      <c r="AA24" s="29">
        <f>VLOOKUP(AA$10,base!$A$8:$S$45,$A24,FALSE)</f>
        <v>1303175052</v>
      </c>
      <c r="AB24" s="29">
        <f>VLOOKUP(AB$10,base!$A$8:$S$45,$A24,FALSE)</f>
        <v>555093678</v>
      </c>
      <c r="AC24" s="29">
        <f>VLOOKUP(AC$10,base!$A$8:$S$45,$A24,FALSE)</f>
        <v>254452044</v>
      </c>
      <c r="AD24" s="29">
        <f>VLOOKUP(AD$10,base!$A$8:$S$45,$A24,FALSE)</f>
        <v>999673</v>
      </c>
      <c r="AE24" s="29">
        <f>VLOOKUP(AE$10,base!$A$8:$S$45,$A24,FALSE)</f>
        <v>410380023</v>
      </c>
      <c r="AF24" s="29">
        <f>VLOOKUP(AF$10,base!$A$8:$S$45,$A24,FALSE)</f>
        <v>46238537</v>
      </c>
      <c r="AG24" s="29">
        <f>VLOOKUP(AG$10,base!$A$8:$S$45,$A24,FALSE)</f>
        <v>0</v>
      </c>
      <c r="AH24" s="29">
        <f>VLOOKUP(AH$10,base!$A$8:$S$45,$A24,FALSE)</f>
        <v>606864210</v>
      </c>
      <c r="AI24" s="29">
        <f>VLOOKUP(AI$10,base!$A$8:$S$45,$A24,FALSE)</f>
        <v>23187504</v>
      </c>
      <c r="AJ24" s="29">
        <f>VLOOKUP(AJ$10,base!$A$8:$S$45,$A24,FALSE)</f>
        <v>0</v>
      </c>
    </row>
    <row r="25" spans="1:37" s="1" customFormat="1" ht="14.4" hidden="1" x14ac:dyDescent="0.3">
      <c r="A25" s="1">
        <v>17</v>
      </c>
      <c r="B25" t="s">
        <v>61</v>
      </c>
      <c r="C25" s="9" t="s">
        <v>18</v>
      </c>
      <c r="D25" s="29">
        <f>VLOOKUP(D$10,base!$A$8:$S$45,$A25,FALSE)</f>
        <v>0</v>
      </c>
      <c r="E25" s="29">
        <f>VLOOKUP(E$10,base!$A$8:$S$45,$A25,FALSE)</f>
        <v>0</v>
      </c>
      <c r="F25" s="29">
        <f>VLOOKUP(F$10,base!$A$8:$S$45,$A25,FALSE)</f>
        <v>0</v>
      </c>
      <c r="G25" s="29">
        <f>VLOOKUP(G$10,base!$A$8:$S$45,$A25,FALSE)</f>
        <v>65399471</v>
      </c>
      <c r="H25" s="29">
        <f>VLOOKUP(H$10,base!$A$8:$S$45,$A25,FALSE)</f>
        <v>0</v>
      </c>
      <c r="I25" s="29">
        <f>VLOOKUP(I$10,base!$A$8:$S$45,$A25,FALSE)</f>
        <v>0</v>
      </c>
      <c r="J25" s="29">
        <f>VLOOKUP(J$10,base!$A$8:$S$45,$A25,FALSE)</f>
        <v>0</v>
      </c>
      <c r="K25" s="29">
        <f>VLOOKUP(K$10,base!$A$8:$S$45,$A25,FALSE)</f>
        <v>0</v>
      </c>
      <c r="L25" s="29">
        <f>VLOOKUP(L$10,base!$A$8:$S$45,$A25,FALSE)</f>
        <v>0</v>
      </c>
      <c r="M25" s="29">
        <f>VLOOKUP(M$10,base!$A$8:$S$45,$A25,FALSE)</f>
        <v>0</v>
      </c>
      <c r="N25" s="29">
        <f>VLOOKUP(N$10,base!$A$8:$S$45,$A25,FALSE)</f>
        <v>0</v>
      </c>
      <c r="O25" s="29">
        <f>VLOOKUP(O$10,base!$A$8:$S$45,$A25,FALSE)</f>
        <v>0</v>
      </c>
      <c r="P25" s="29">
        <f>VLOOKUP(P$10,base!$A$8:$S$45,$A25,FALSE)</f>
        <v>57325619</v>
      </c>
      <c r="Q25" s="29">
        <f>VLOOKUP(Q$10,base!$A$8:$S$45,$A25,FALSE)</f>
        <v>0</v>
      </c>
      <c r="R25" s="29">
        <f>VLOOKUP(R$10,base!$A$8:$S$45,$A25,FALSE)</f>
        <v>0</v>
      </c>
      <c r="S25" s="29">
        <f>VLOOKUP(S$10,base!$A$8:$S$45,$A25,FALSE)</f>
        <v>2110729</v>
      </c>
      <c r="T25" s="29">
        <f>VLOOKUP(T$10,base!$A$8:$S$45,$A25,FALSE)</f>
        <v>0</v>
      </c>
      <c r="U25" s="29">
        <f>VLOOKUP(U$10,base!$A$8:$S$45,$A25,FALSE)</f>
        <v>0</v>
      </c>
      <c r="V25" s="29">
        <f>VLOOKUP(V$10,base!$A$8:$S$45,$A25,FALSE)</f>
        <v>91907148</v>
      </c>
      <c r="W25" s="29">
        <f>VLOOKUP(W$10,base!$A$8:$S$45,$A25,FALSE)</f>
        <v>79505953</v>
      </c>
      <c r="X25" s="29">
        <f>VLOOKUP(X$10,base!$A$8:$S$45,$A25,FALSE)</f>
        <v>127810367</v>
      </c>
      <c r="Y25" s="29">
        <f>VLOOKUP(Y$10,base!$A$8:$S$45,$A25,FALSE)</f>
        <v>11265244</v>
      </c>
      <c r="Z25" s="29">
        <f>VLOOKUP(Z$10,base!$A$8:$S$45,$A25,FALSE)</f>
        <v>2365899</v>
      </c>
      <c r="AA25" s="29">
        <f>VLOOKUP(AA$10,base!$A$8:$S$45,$A25,FALSE)</f>
        <v>60947831</v>
      </c>
      <c r="AB25" s="29">
        <f>VLOOKUP(AB$10,base!$A$8:$S$45,$A25,FALSE)</f>
        <v>14095731</v>
      </c>
      <c r="AC25" s="29">
        <f>VLOOKUP(AC$10,base!$A$8:$S$45,$A25,FALSE)</f>
        <v>4236635</v>
      </c>
      <c r="AD25" s="29">
        <f>VLOOKUP(AD$10,base!$A$8:$S$45,$A25,FALSE)</f>
        <v>0</v>
      </c>
      <c r="AE25" s="29">
        <f>VLOOKUP(AE$10,base!$A$8:$S$45,$A25,FALSE)</f>
        <v>10318251</v>
      </c>
      <c r="AF25" s="29">
        <f>VLOOKUP(AF$10,base!$A$8:$S$45,$A25,FALSE)</f>
        <v>0</v>
      </c>
      <c r="AG25" s="29">
        <f>VLOOKUP(AG$10,base!$A$8:$S$45,$A25,FALSE)</f>
        <v>0</v>
      </c>
      <c r="AH25" s="29">
        <f>VLOOKUP(AH$10,base!$A$8:$S$45,$A25,FALSE)</f>
        <v>456549</v>
      </c>
      <c r="AI25" s="29">
        <f>VLOOKUP(AI$10,base!$A$8:$S$45,$A25,FALSE)</f>
        <v>0</v>
      </c>
      <c r="AJ25" s="29">
        <f>VLOOKUP(AJ$10,base!$A$8:$S$45,$A25,FALSE)</f>
        <v>0</v>
      </c>
    </row>
    <row r="26" spans="1:37" s="6" customFormat="1" ht="15" hidden="1" thickBot="1" x14ac:dyDescent="0.35">
      <c r="A26" s="5">
        <v>18</v>
      </c>
      <c r="B26" t="s">
        <v>62</v>
      </c>
      <c r="C26" s="9" t="s">
        <v>20</v>
      </c>
      <c r="D26" s="29">
        <f>VLOOKUP(D$10,base!$A$8:$S$45,$A26,FALSE)</f>
        <v>8852412</v>
      </c>
      <c r="E26" s="29">
        <f>VLOOKUP(E$10,base!$A$8:$S$45,$A26,FALSE)</f>
        <v>174507</v>
      </c>
      <c r="F26" s="29">
        <f>VLOOKUP(F$10,base!$A$8:$S$45,$A26,FALSE)</f>
        <v>470616</v>
      </c>
      <c r="G26" s="29">
        <f>VLOOKUP(G$10,base!$A$8:$S$45,$A26,FALSE)</f>
        <v>162300922</v>
      </c>
      <c r="H26" s="29">
        <f>VLOOKUP(H$10,base!$A$8:$S$45,$A26,FALSE)</f>
        <v>1964126</v>
      </c>
      <c r="I26" s="29">
        <f>VLOOKUP(I$10,base!$A$8:$S$45,$A26,FALSE)</f>
        <v>1177</v>
      </c>
      <c r="J26" s="29">
        <f>VLOOKUP(J$10,base!$A$8:$S$45,$A26,FALSE)</f>
        <v>688044</v>
      </c>
      <c r="K26" s="29">
        <f>VLOOKUP(K$10,base!$A$8:$S$45,$A26,FALSE)</f>
        <v>1000</v>
      </c>
      <c r="L26" s="29">
        <f>VLOOKUP(L$10,base!$A$8:$S$45,$A26,FALSE)</f>
        <v>695912</v>
      </c>
      <c r="M26" s="29">
        <f>VLOOKUP(M$10,base!$A$8:$S$45,$A26,FALSE)</f>
        <v>13938</v>
      </c>
      <c r="N26" s="29">
        <f>VLOOKUP(N$10,base!$A$8:$S$45,$A26,FALSE)</f>
        <v>30256487</v>
      </c>
      <c r="O26" s="29">
        <f>VLOOKUP(O$10,base!$A$8:$S$45,$A26,FALSE)</f>
        <v>21035</v>
      </c>
      <c r="P26" s="29">
        <f>VLOOKUP(P$10,base!$A$8:$S$45,$A26,FALSE)</f>
        <v>137493516</v>
      </c>
      <c r="Q26" s="29">
        <f>VLOOKUP(Q$10,base!$A$8:$S$45,$A26,FALSE)</f>
        <v>413126412</v>
      </c>
      <c r="R26" s="29">
        <f>VLOOKUP(R$10,base!$A$8:$S$45,$A26,FALSE)</f>
        <v>64733</v>
      </c>
      <c r="S26" s="29">
        <f>VLOOKUP(S$10,base!$A$8:$S$45,$A26,FALSE)</f>
        <v>13866997</v>
      </c>
      <c r="T26" s="29">
        <f>VLOOKUP(T$10,base!$A$8:$S$45,$A26,FALSE)</f>
        <v>212715</v>
      </c>
      <c r="U26" s="29">
        <f>VLOOKUP(U$10,base!$A$8:$S$45,$A26,FALSE)</f>
        <v>12861</v>
      </c>
      <c r="V26" s="29">
        <f>VLOOKUP(V$10,base!$A$8:$S$45,$A26,FALSE)</f>
        <v>172721170</v>
      </c>
      <c r="W26" s="29">
        <f>VLOOKUP(W$10,base!$A$8:$S$45,$A26,FALSE)</f>
        <v>119359</v>
      </c>
      <c r="X26" s="29">
        <f>VLOOKUP(X$10,base!$A$8:$S$45,$A26,FALSE)</f>
        <v>457870</v>
      </c>
      <c r="Y26" s="29">
        <f>VLOOKUP(Y$10,base!$A$8:$S$45,$A26,FALSE)</f>
        <v>3577363</v>
      </c>
      <c r="Z26" s="29">
        <f>VLOOKUP(Z$10,base!$A$8:$S$45,$A26,FALSE)</f>
        <v>2631118</v>
      </c>
      <c r="AA26" s="29">
        <f>VLOOKUP(AA$10,base!$A$8:$S$45,$A26,FALSE)</f>
        <v>241851284</v>
      </c>
      <c r="AB26" s="29">
        <f>VLOOKUP(AB$10,base!$A$8:$S$45,$A26,FALSE)</f>
        <v>50243565</v>
      </c>
      <c r="AC26" s="29">
        <f>VLOOKUP(AC$10,base!$A$8:$S$45,$A26,FALSE)</f>
        <v>2233518</v>
      </c>
      <c r="AD26" s="29">
        <f>VLOOKUP(AD$10,base!$A$8:$S$45,$A26,FALSE)</f>
        <v>105146</v>
      </c>
      <c r="AE26" s="29">
        <f>VLOOKUP(AE$10,base!$A$8:$S$45,$A26,FALSE)</f>
        <v>142853409</v>
      </c>
      <c r="AF26" s="29">
        <f>VLOOKUP(AF$10,base!$A$8:$S$45,$A26,FALSE)</f>
        <v>1773566</v>
      </c>
      <c r="AG26" s="29">
        <f>VLOOKUP(AG$10,base!$A$8:$S$45,$A26,FALSE)</f>
        <v>96281</v>
      </c>
      <c r="AH26" s="29">
        <f>VLOOKUP(AH$10,base!$A$8:$S$45,$A26,FALSE)</f>
        <v>44642178</v>
      </c>
      <c r="AI26" s="29">
        <f>VLOOKUP(AI$10,base!$A$8:$S$45,$A26,FALSE)</f>
        <v>-610640</v>
      </c>
      <c r="AJ26" s="29">
        <f>VLOOKUP(AJ$10,base!$A$8:$S$45,$A26,FALSE)</f>
        <v>0</v>
      </c>
    </row>
    <row r="27" spans="1:37" s="1" customFormat="1" ht="16.2" hidden="1" thickBot="1" x14ac:dyDescent="0.25">
      <c r="A27" s="5">
        <v>19</v>
      </c>
      <c r="B27" s="30" t="s">
        <v>39</v>
      </c>
      <c r="C27" s="8" t="s">
        <v>21</v>
      </c>
      <c r="D27" s="29">
        <f ca="1">SUM(D11:D26)-D50</f>
        <v>958106156.76007414</v>
      </c>
      <c r="E27" s="29">
        <f t="shared" ref="E27:AI27" ca="1" si="3">SUM(E11:E26)-E50</f>
        <v>11344666.659962554</v>
      </c>
      <c r="F27" s="29">
        <f t="shared" ca="1" si="3"/>
        <v>252743754.71548295</v>
      </c>
      <c r="G27" s="29">
        <f t="shared" ca="1" si="3"/>
        <v>6068729819.5323935</v>
      </c>
      <c r="H27" s="29">
        <f t="shared" ca="1" si="3"/>
        <v>286323945.69306558</v>
      </c>
      <c r="I27" s="29">
        <f t="shared" ca="1" si="3"/>
        <v>11985068.035284115</v>
      </c>
      <c r="J27" s="29">
        <f t="shared" ca="1" si="3"/>
        <v>44307217.290301323</v>
      </c>
      <c r="K27" s="29">
        <f t="shared" ca="1" si="3"/>
        <v>31153306.208584223</v>
      </c>
      <c r="L27" s="29">
        <f t="shared" ca="1" si="3"/>
        <v>211143106.46187702</v>
      </c>
      <c r="M27" s="29">
        <f t="shared" ca="1" si="3"/>
        <v>13001630.980416076</v>
      </c>
      <c r="N27" s="29">
        <f t="shared" ca="1" si="3"/>
        <v>884143976.65113175</v>
      </c>
      <c r="O27" s="29">
        <f t="shared" ca="1" si="3"/>
        <v>14844389.962939285</v>
      </c>
      <c r="P27" s="29">
        <f t="shared" ca="1" si="3"/>
        <v>8289583963.8592815</v>
      </c>
      <c r="Q27" s="29">
        <f t="shared" ca="1" si="3"/>
        <v>9071303481.4855728</v>
      </c>
      <c r="R27" s="29">
        <f t="shared" ca="1" si="3"/>
        <v>3526470.9401522614</v>
      </c>
      <c r="S27" s="29">
        <f t="shared" ca="1" si="3"/>
        <v>1386722648.6794617</v>
      </c>
      <c r="T27" s="29">
        <f t="shared" ca="1" si="3"/>
        <v>16927389.325291879</v>
      </c>
      <c r="U27" s="29">
        <f t="shared" ca="1" si="3"/>
        <v>45384193.220202796</v>
      </c>
      <c r="V27" s="29">
        <f t="shared" ca="1" si="3"/>
        <v>9989696666.9106007</v>
      </c>
      <c r="W27" s="29">
        <f t="shared" ca="1" si="3"/>
        <v>382073405.63758653</v>
      </c>
      <c r="X27" s="29">
        <f t="shared" ca="1" si="3"/>
        <v>232260339.25945762</v>
      </c>
      <c r="Y27" s="29">
        <f t="shared" ca="1" si="3"/>
        <v>383648512.16825515</v>
      </c>
      <c r="Z27" s="29">
        <f t="shared" ca="1" si="3"/>
        <v>952196349.25889444</v>
      </c>
      <c r="AA27" s="29">
        <f t="shared" ca="1" si="3"/>
        <v>7154949467.262352</v>
      </c>
      <c r="AB27" s="29">
        <f t="shared" ca="1" si="3"/>
        <v>4254091566.255002</v>
      </c>
      <c r="AC27" s="29">
        <f t="shared" ca="1" si="3"/>
        <v>1192369351.6978171</v>
      </c>
      <c r="AD27" s="29">
        <f t="shared" ca="1" si="3"/>
        <v>24397759.724633425</v>
      </c>
      <c r="AE27" s="29">
        <f t="shared" ca="1" si="3"/>
        <v>3409442307.223856</v>
      </c>
      <c r="AF27" s="29">
        <f t="shared" ca="1" si="3"/>
        <v>1126712643.2036655</v>
      </c>
      <c r="AG27" s="29">
        <f t="shared" ca="1" si="3"/>
        <v>41301194.373882011</v>
      </c>
      <c r="AH27" s="29">
        <f t="shared" ca="1" si="3"/>
        <v>3178113992.0327096</v>
      </c>
      <c r="AI27" s="29">
        <f t="shared" ca="1" si="3"/>
        <v>168129322.02127138</v>
      </c>
      <c r="AJ27" s="29">
        <f>VLOOKUP(AJ$10,base!$A$8:$S$45,$A27,FALSE)</f>
        <v>61769667078</v>
      </c>
    </row>
    <row r="28" spans="1:37" s="1" customFormat="1" hidden="1" x14ac:dyDescent="0.2">
      <c r="F28" s="14"/>
      <c r="G28" s="14"/>
      <c r="H28" s="14"/>
      <c r="I28" s="14"/>
      <c r="J28" s="14"/>
      <c r="K28" s="14"/>
      <c r="L28" s="14"/>
      <c r="M28" s="14"/>
    </row>
    <row r="29" spans="1:37" s="5" customFormat="1" ht="20.399999999999999" x14ac:dyDescent="0.3">
      <c r="B29"/>
      <c r="C29" s="7" t="s">
        <v>26</v>
      </c>
      <c r="D29" s="7" t="str">
        <f t="shared" ref="D29:AI29" si="4">D10</f>
        <v>4 Life Seguros</v>
      </c>
      <c r="E29" s="7" t="str">
        <f t="shared" si="4"/>
        <v>Alemana Seguros</v>
      </c>
      <c r="F29" s="7" t="str">
        <f t="shared" si="4"/>
        <v>BCI Seguros Vida</v>
      </c>
      <c r="G29" s="7" t="str">
        <f t="shared" si="4"/>
        <v>BICE Vida</v>
      </c>
      <c r="H29" s="7" t="str">
        <f t="shared" si="4"/>
        <v>BNP Paribas Cardif</v>
      </c>
      <c r="I29" s="7" t="str">
        <f t="shared" si="4"/>
        <v>Bupa</v>
      </c>
      <c r="J29" s="7" t="str">
        <f t="shared" si="4"/>
        <v>Cámara</v>
      </c>
      <c r="K29" s="7" t="str">
        <f t="shared" si="4"/>
        <v>CF Seguros de Vida</v>
      </c>
      <c r="L29" s="7" t="str">
        <f t="shared" si="4"/>
        <v>Chubb Vida</v>
      </c>
      <c r="M29" s="7" t="str">
        <f t="shared" si="4"/>
        <v>CLC</v>
      </c>
      <c r="N29" s="7" t="str">
        <f t="shared" si="4"/>
        <v>CN Life</v>
      </c>
      <c r="O29" s="7" t="str">
        <f t="shared" si="4"/>
        <v>Colmena Seguros</v>
      </c>
      <c r="P29" s="7" t="str">
        <f t="shared" si="4"/>
        <v>Confuturo</v>
      </c>
      <c r="Q29" s="7" t="str">
        <f t="shared" si="4"/>
        <v>Consorcio Nacional</v>
      </c>
      <c r="R29" s="7" t="str">
        <f t="shared" si="4"/>
        <v>Divina Pastora</v>
      </c>
      <c r="S29" s="7" t="str">
        <f t="shared" si="4"/>
        <v>Euroamérica</v>
      </c>
      <c r="T29" s="7" t="str">
        <f t="shared" si="4"/>
        <v>Help Seguros</v>
      </c>
      <c r="U29" s="7" t="str">
        <f t="shared" si="4"/>
        <v>Mapfre Vida</v>
      </c>
      <c r="V29" s="7" t="str">
        <f t="shared" si="4"/>
        <v>Metlife</v>
      </c>
      <c r="W29" s="7" t="str">
        <f t="shared" si="4"/>
        <v>Mut de Carabineros</v>
      </c>
      <c r="X29" s="7" t="str">
        <f t="shared" si="4"/>
        <v>Mut. Ejerc. Y Aviac.</v>
      </c>
      <c r="Y29" s="7" t="str">
        <f t="shared" si="4"/>
        <v>Mutual de Seguros</v>
      </c>
      <c r="Z29" s="7" t="str">
        <f t="shared" si="4"/>
        <v>Ohio National</v>
      </c>
      <c r="AA29" s="7" t="str">
        <f t="shared" si="4"/>
        <v>Penta Vida</v>
      </c>
      <c r="AB29" s="7" t="str">
        <f t="shared" si="4"/>
        <v>Principal</v>
      </c>
      <c r="AC29" s="7" t="str">
        <f t="shared" si="4"/>
        <v>Renta Nacional</v>
      </c>
      <c r="AD29" s="7" t="str">
        <f t="shared" si="4"/>
        <v>Save Seguros</v>
      </c>
      <c r="AE29" s="7" t="str">
        <f t="shared" si="4"/>
        <v>Security Prevision</v>
      </c>
      <c r="AF29" s="7" t="str">
        <f t="shared" si="4"/>
        <v>Sura</v>
      </c>
      <c r="AG29" s="7" t="str">
        <f t="shared" si="4"/>
        <v>Suramericana</v>
      </c>
      <c r="AH29" s="7" t="str">
        <f t="shared" si="4"/>
        <v>Zurich Chile</v>
      </c>
      <c r="AI29" s="7" t="str">
        <f t="shared" si="4"/>
        <v>Zurich Santander</v>
      </c>
      <c r="AJ29" s="7" t="s">
        <v>25</v>
      </c>
      <c r="AK29" s="7" t="s">
        <v>34</v>
      </c>
    </row>
    <row r="30" spans="1:37" s="5" customFormat="1" ht="15" customHeight="1" x14ac:dyDescent="0.3">
      <c r="B30"/>
      <c r="C30" s="19" t="s">
        <v>35</v>
      </c>
      <c r="D30" s="20">
        <f ca="1">SUM(D31:D35)</f>
        <v>11249534.620879514</v>
      </c>
      <c r="E30" s="20">
        <f t="shared" ref="E30:AI30" ca="1" si="5">SUM(E31:E35)</f>
        <v>301662.81772773433</v>
      </c>
      <c r="F30" s="20">
        <f t="shared" ca="1" si="5"/>
        <v>4462917.0499296533</v>
      </c>
      <c r="G30" s="20">
        <f t="shared" ca="1" si="5"/>
        <v>83452547.285410777</v>
      </c>
      <c r="H30" s="20">
        <f t="shared" ca="1" si="5"/>
        <v>7523908.0810321234</v>
      </c>
      <c r="I30" s="20">
        <f t="shared" ca="1" si="5"/>
        <v>317942.19850522</v>
      </c>
      <c r="J30" s="20">
        <f t="shared" ca="1" si="5"/>
        <v>937030.5707954691</v>
      </c>
      <c r="K30" s="20">
        <f t="shared" ref="K30" ca="1" si="6">SUM(K31:K35)</f>
        <v>858312.56645943271</v>
      </c>
      <c r="L30" s="20">
        <f t="shared" ca="1" si="5"/>
        <v>5637845.5346872024</v>
      </c>
      <c r="M30" s="20">
        <f t="shared" ca="1" si="5"/>
        <v>345153.27257663629</v>
      </c>
      <c r="N30" s="20">
        <f t="shared" ca="1" si="5"/>
        <v>13029276.399480717</v>
      </c>
      <c r="O30" s="20">
        <f t="shared" ca="1" si="5"/>
        <v>403782.09895469772</v>
      </c>
      <c r="P30" s="20">
        <f t="shared" ca="1" si="5"/>
        <v>102862761.70610198</v>
      </c>
      <c r="Q30" s="20">
        <f t="shared" ca="1" si="5"/>
        <v>80288392.241669863</v>
      </c>
      <c r="R30" s="20">
        <f t="shared" ca="1" si="5"/>
        <v>75830.484683615039</v>
      </c>
      <c r="S30" s="20">
        <f t="shared" ca="1" si="5"/>
        <v>24415295.835535053</v>
      </c>
      <c r="T30" s="20">
        <f t="shared" ca="1" si="5"/>
        <v>398555.53344771417</v>
      </c>
      <c r="U30" s="20">
        <f t="shared" ca="1" si="5"/>
        <v>1106115.4094553425</v>
      </c>
      <c r="V30" s="20">
        <f t="shared" ca="1" si="5"/>
        <v>116865170.74501975</v>
      </c>
      <c r="W30" s="20">
        <f t="shared" ca="1" si="5"/>
        <v>4053475.9778370699</v>
      </c>
      <c r="X30" s="20">
        <f t="shared" ca="1" si="5"/>
        <v>2443720.358277502</v>
      </c>
      <c r="Y30" s="20">
        <f t="shared" ca="1" si="5"/>
        <v>4696972.16803989</v>
      </c>
      <c r="Z30" s="20">
        <f t="shared" ca="1" si="5"/>
        <v>17432692.713327982</v>
      </c>
      <c r="AA30" s="20">
        <f t="shared" ca="1" si="5"/>
        <v>74482408.772536412</v>
      </c>
      <c r="AB30" s="20">
        <f t="shared" ca="1" si="5"/>
        <v>49224978.091491669</v>
      </c>
      <c r="AC30" s="20">
        <f t="shared" ca="1" si="5"/>
        <v>23014582.314016879</v>
      </c>
      <c r="AD30" s="20">
        <f t="shared" ca="1" si="5"/>
        <v>526188.90353080339</v>
      </c>
      <c r="AE30" s="20">
        <f t="shared" ca="1" si="5"/>
        <v>40013715.813485205</v>
      </c>
      <c r="AF30" s="20">
        <f t="shared" ca="1" si="5"/>
        <v>8460094.5490761455</v>
      </c>
      <c r="AG30" s="20">
        <f t="shared" ca="1" si="5"/>
        <v>1088572.5927278975</v>
      </c>
      <c r="AH30" s="20">
        <f t="shared" ca="1" si="5"/>
        <v>47450859.351725608</v>
      </c>
      <c r="AI30" s="20">
        <f t="shared" ca="1" si="5"/>
        <v>2792949.7822196414</v>
      </c>
      <c r="AJ30" s="21">
        <f t="shared" ref="AJ30:AJ50" ca="1" si="7">SUM(D30:AI30)</f>
        <v>730213245.84064543</v>
      </c>
      <c r="AK30" s="22">
        <f ca="1">AJ30/$AJ$50</f>
        <v>0.43490728133724998</v>
      </c>
    </row>
    <row r="31" spans="1:37" s="5" customFormat="1" x14ac:dyDescent="0.2">
      <c r="B31" s="1"/>
      <c r="C31" s="25" t="s">
        <v>11</v>
      </c>
      <c r="D31" s="23">
        <f t="shared" ref="D31:M35" ca="1" si="8">$G$7*OFFSET($C$10,MATCH($C31,$C$11:$C$26,0),MATCH(D$29,$D$10:$AI$10,0))</f>
        <v>650573.34511934966</v>
      </c>
      <c r="E31" s="23">
        <f t="shared" ca="1" si="8"/>
        <v>94626.109288120249</v>
      </c>
      <c r="F31" s="23">
        <f t="shared" ca="1" si="8"/>
        <v>50792.104021380095</v>
      </c>
      <c r="G31" s="23">
        <f t="shared" ca="1" si="8"/>
        <v>505171.22341894504</v>
      </c>
      <c r="H31" s="23">
        <f t="shared" ca="1" si="8"/>
        <v>2987104.0431255121</v>
      </c>
      <c r="I31" s="23">
        <f t="shared" ca="1" si="8"/>
        <v>166686.80835980838</v>
      </c>
      <c r="J31" s="23">
        <f t="shared" ca="1" si="8"/>
        <v>53829.884510086609</v>
      </c>
      <c r="K31" s="23">
        <f t="shared" ca="1" si="8"/>
        <v>544371.98690056033</v>
      </c>
      <c r="L31" s="23">
        <f t="shared" ca="1" si="8"/>
        <v>2430110.9614301524</v>
      </c>
      <c r="M31" s="23">
        <f t="shared" ca="1" si="8"/>
        <v>62903.513407137274</v>
      </c>
      <c r="N31" s="23">
        <f t="shared" ref="N31:W35" ca="1" si="9">$G$7*OFFSET($C$10,MATCH($C31,$C$11:$C$26,0),MATCH(N$29,$D$10:$AI$10,0))</f>
        <v>35515.078272630999</v>
      </c>
      <c r="O31" s="23">
        <f t="shared" ca="1" si="9"/>
        <v>121474.71442830209</v>
      </c>
      <c r="P31" s="23">
        <f t="shared" ca="1" si="9"/>
        <v>1844558.6169479436</v>
      </c>
      <c r="Q31" s="23">
        <f t="shared" ca="1" si="9"/>
        <v>5960985.431657414</v>
      </c>
      <c r="R31" s="23">
        <f t="shared" ca="1" si="9"/>
        <v>39780.958407539569</v>
      </c>
      <c r="S31" s="23">
        <f t="shared" ca="1" si="9"/>
        <v>3589087.361128326</v>
      </c>
      <c r="T31" s="23">
        <f t="shared" ca="1" si="9"/>
        <v>83153.8520920179</v>
      </c>
      <c r="U31" s="23">
        <f t="shared" ca="1" si="9"/>
        <v>27275.902597925051</v>
      </c>
      <c r="V31" s="23">
        <f t="shared" ca="1" si="9"/>
        <v>13201476.133316806</v>
      </c>
      <c r="W31" s="23">
        <f t="shared" ca="1" si="9"/>
        <v>130906.92526317391</v>
      </c>
      <c r="X31" s="23">
        <f t="shared" ref="X31:AI35" ca="1" si="10">$G$7*OFFSET($C$10,MATCH($C31,$C$11:$C$26,0),MATCH(X$29,$D$10:$AI$10,0))</f>
        <v>78255.370574535671</v>
      </c>
      <c r="Y31" s="23">
        <f t="shared" ca="1" si="10"/>
        <v>287037.04005723394</v>
      </c>
      <c r="Z31" s="23">
        <f t="shared" ca="1" si="10"/>
        <v>240.17813846177262</v>
      </c>
      <c r="AA31" s="23">
        <f t="shared" ca="1" si="10"/>
        <v>5699540.111597483</v>
      </c>
      <c r="AB31" s="23">
        <f t="shared" ca="1" si="10"/>
        <v>1319384.6807881407</v>
      </c>
      <c r="AC31" s="23">
        <f t="shared" ca="1" si="10"/>
        <v>236707.56979735443</v>
      </c>
      <c r="AD31" s="23">
        <f t="shared" ca="1" si="10"/>
        <v>62204.561318816086</v>
      </c>
      <c r="AE31" s="23">
        <f t="shared" ca="1" si="10"/>
        <v>1533978.4655128547</v>
      </c>
      <c r="AF31" s="23">
        <f t="shared" ca="1" si="10"/>
        <v>1394251.5988318361</v>
      </c>
      <c r="AG31" s="23">
        <f t="shared" ca="1" si="10"/>
        <v>172618.33312675185</v>
      </c>
      <c r="AH31" s="23">
        <f t="shared" ca="1" si="10"/>
        <v>3594445.4864123757</v>
      </c>
      <c r="AI31" s="23">
        <f t="shared" ca="1" si="10"/>
        <v>284814.90300456434</v>
      </c>
      <c r="AJ31" s="21">
        <f t="shared" ca="1" si="7"/>
        <v>47243863.252853535</v>
      </c>
      <c r="AK31" s="22">
        <f t="shared" ref="AK31:AK50" ca="1" si="11">AJ31/$AJ$50</f>
        <v>2.8137944969093658E-2</v>
      </c>
    </row>
    <row r="32" spans="1:37" s="5" customFormat="1" x14ac:dyDescent="0.2">
      <c r="B32" s="1"/>
      <c r="C32" s="25" t="s">
        <v>10</v>
      </c>
      <c r="D32" s="23">
        <f t="shared" ca="1" si="8"/>
        <v>35810.843135080358</v>
      </c>
      <c r="E32" s="23">
        <f t="shared" ca="1" si="8"/>
        <v>0</v>
      </c>
      <c r="F32" s="23">
        <f t="shared" ca="1" si="8"/>
        <v>107984.48246993152</v>
      </c>
      <c r="G32" s="23">
        <f t="shared" ca="1" si="8"/>
        <v>1706810.8279132878</v>
      </c>
      <c r="H32" s="23">
        <f t="shared" ca="1" si="8"/>
        <v>84509.787612505344</v>
      </c>
      <c r="I32" s="23">
        <f t="shared" ca="1" si="8"/>
        <v>42001.274281477032</v>
      </c>
      <c r="J32" s="23">
        <f t="shared" ca="1" si="8"/>
        <v>0</v>
      </c>
      <c r="K32" s="23">
        <f t="shared" ca="1" si="8"/>
        <v>0</v>
      </c>
      <c r="L32" s="23">
        <f t="shared" ca="1" si="8"/>
        <v>0</v>
      </c>
      <c r="M32" s="23">
        <f t="shared" ca="1" si="8"/>
        <v>78.555321429891677</v>
      </c>
      <c r="N32" s="23">
        <f t="shared" ca="1" si="9"/>
        <v>30994.17875168255</v>
      </c>
      <c r="O32" s="23">
        <f t="shared" ca="1" si="9"/>
        <v>38.570934639798026</v>
      </c>
      <c r="P32" s="23">
        <f t="shared" ca="1" si="9"/>
        <v>16812742.271134913</v>
      </c>
      <c r="Q32" s="23">
        <f t="shared" ca="1" si="9"/>
        <v>1542508.2143315349</v>
      </c>
      <c r="R32" s="23">
        <f t="shared" ca="1" si="9"/>
        <v>12001.839662337154</v>
      </c>
      <c r="S32" s="23">
        <f t="shared" ca="1" si="9"/>
        <v>729964.15267892671</v>
      </c>
      <c r="T32" s="23">
        <f t="shared" ca="1" si="9"/>
        <v>2759.8740505406995</v>
      </c>
      <c r="U32" s="23">
        <f t="shared" ca="1" si="9"/>
        <v>0</v>
      </c>
      <c r="V32" s="23">
        <f t="shared" ca="1" si="9"/>
        <v>0</v>
      </c>
      <c r="W32" s="23">
        <f t="shared" ca="1" si="9"/>
        <v>3793457.7823588122</v>
      </c>
      <c r="X32" s="23">
        <f t="shared" ca="1" si="10"/>
        <v>259248.6251459661</v>
      </c>
      <c r="Y32" s="23">
        <f t="shared" ca="1" si="10"/>
        <v>0</v>
      </c>
      <c r="Z32" s="23">
        <f t="shared" ca="1" si="10"/>
        <v>869079.67412317032</v>
      </c>
      <c r="AA32" s="23">
        <f t="shared" ca="1" si="10"/>
        <v>3369153.3095438462</v>
      </c>
      <c r="AB32" s="23">
        <f t="shared" ca="1" si="10"/>
        <v>1330070.5964985527</v>
      </c>
      <c r="AC32" s="23">
        <f t="shared" ca="1" si="10"/>
        <v>470860.24328773317</v>
      </c>
      <c r="AD32" s="23">
        <f t="shared" ca="1" si="10"/>
        <v>128151.26438731198</v>
      </c>
      <c r="AE32" s="23">
        <f t="shared" ca="1" si="10"/>
        <v>189715.39597318353</v>
      </c>
      <c r="AF32" s="23">
        <f t="shared" ca="1" si="10"/>
        <v>99242.009102631841</v>
      </c>
      <c r="AG32" s="23">
        <f t="shared" ca="1" si="10"/>
        <v>0</v>
      </c>
      <c r="AH32" s="23">
        <f t="shared" ca="1" si="10"/>
        <v>1508169.0195208613</v>
      </c>
      <c r="AI32" s="23">
        <f t="shared" ca="1" si="10"/>
        <v>177044.96626198443</v>
      </c>
      <c r="AJ32" s="21">
        <f t="shared" ca="1" si="7"/>
        <v>33302397.75848233</v>
      </c>
      <c r="AK32" s="22">
        <f t="shared" ca="1" si="11"/>
        <v>1.983455566391356E-2</v>
      </c>
    </row>
    <row r="33" spans="2:37" s="1" customFormat="1" x14ac:dyDescent="0.2">
      <c r="C33" s="25" t="s">
        <v>9</v>
      </c>
      <c r="D33" s="23">
        <f t="shared" ca="1" si="8"/>
        <v>2141682.3505491805</v>
      </c>
      <c r="E33" s="23">
        <f t="shared" ca="1" si="8"/>
        <v>124484.60641881239</v>
      </c>
      <c r="F33" s="23">
        <f t="shared" ca="1" si="8"/>
        <v>2299397.6519297971</v>
      </c>
      <c r="G33" s="23">
        <f t="shared" ca="1" si="8"/>
        <v>17635837.671544164</v>
      </c>
      <c r="H33" s="23">
        <f t="shared" ca="1" si="8"/>
        <v>2692144.984310681</v>
      </c>
      <c r="I33" s="23">
        <f t="shared" ca="1" si="8"/>
        <v>109254.11586393457</v>
      </c>
      <c r="J33" s="23">
        <f t="shared" ca="1" si="8"/>
        <v>765649.49757212412</v>
      </c>
      <c r="K33" s="23">
        <f t="shared" ca="1" si="8"/>
        <v>313940.57955887244</v>
      </c>
      <c r="L33" s="23">
        <f t="shared" ca="1" si="8"/>
        <v>1725564.456679866</v>
      </c>
      <c r="M33" s="23">
        <f t="shared" ca="1" si="8"/>
        <v>193273.78894332491</v>
      </c>
      <c r="N33" s="23">
        <f t="shared" ca="1" si="9"/>
        <v>1098332.316735056</v>
      </c>
      <c r="O33" s="23">
        <f t="shared" ca="1" si="9"/>
        <v>179718.07609591467</v>
      </c>
      <c r="P33" s="23">
        <f t="shared" ca="1" si="9"/>
        <v>30452555.820487227</v>
      </c>
      <c r="Q33" s="23">
        <f t="shared" ca="1" si="9"/>
        <v>13617479.07547182</v>
      </c>
      <c r="R33" s="23">
        <f t="shared" ca="1" si="9"/>
        <v>24047.686613738319</v>
      </c>
      <c r="S33" s="23">
        <f t="shared" ca="1" si="9"/>
        <v>196076.80046622176</v>
      </c>
      <c r="T33" s="23">
        <f t="shared" ca="1" si="9"/>
        <v>203767.14898003117</v>
      </c>
      <c r="U33" s="23">
        <f t="shared" ca="1" si="9"/>
        <v>326199.47724015854</v>
      </c>
      <c r="V33" s="23">
        <f t="shared" ca="1" si="9"/>
        <v>29209446.019175109</v>
      </c>
      <c r="W33" s="23">
        <f t="shared" ca="1" si="9"/>
        <v>126149.13659819034</v>
      </c>
      <c r="X33" s="23">
        <f t="shared" ca="1" si="10"/>
        <v>1163259.8664396445</v>
      </c>
      <c r="Y33" s="23">
        <f t="shared" ca="1" si="10"/>
        <v>1407141.8747159503</v>
      </c>
      <c r="Z33" s="23">
        <f t="shared" ca="1" si="10"/>
        <v>6301140.4112493396</v>
      </c>
      <c r="AA33" s="23">
        <f t="shared" ca="1" si="10"/>
        <v>13705106.693891929</v>
      </c>
      <c r="AB33" s="23">
        <f t="shared" ca="1" si="10"/>
        <v>17153948.125218812</v>
      </c>
      <c r="AC33" s="23">
        <f t="shared" ca="1" si="10"/>
        <v>8675547.8486170992</v>
      </c>
      <c r="AD33" s="23">
        <f t="shared" ca="1" si="10"/>
        <v>0</v>
      </c>
      <c r="AE33" s="23">
        <f t="shared" ca="1" si="10"/>
        <v>9858425.9959944934</v>
      </c>
      <c r="AF33" s="23">
        <f t="shared" ca="1" si="10"/>
        <v>2791003.8119717222</v>
      </c>
      <c r="AG33" s="23">
        <f t="shared" ca="1" si="10"/>
        <v>735794.45252649137</v>
      </c>
      <c r="AH33" s="23">
        <f t="shared" ca="1" si="10"/>
        <v>6592350.6687803213</v>
      </c>
      <c r="AI33" s="23">
        <f t="shared" ca="1" si="10"/>
        <v>266811.13778549014</v>
      </c>
      <c r="AJ33" s="21">
        <f t="shared" ca="1" si="7"/>
        <v>172085532.14842555</v>
      </c>
      <c r="AK33" s="22">
        <f t="shared" ca="1" si="11"/>
        <v>0.10249232175730527</v>
      </c>
    </row>
    <row r="34" spans="2:37" s="1" customFormat="1" x14ac:dyDescent="0.2">
      <c r="C34" s="25" t="s">
        <v>8</v>
      </c>
      <c r="D34" s="23">
        <f t="shared" ca="1" si="8"/>
        <v>8375504.7111447435</v>
      </c>
      <c r="E34" s="23">
        <f t="shared" ca="1" si="8"/>
        <v>82552.102020801656</v>
      </c>
      <c r="F34" s="23">
        <f t="shared" ca="1" si="8"/>
        <v>2004742.8115085447</v>
      </c>
      <c r="G34" s="23">
        <f t="shared" ca="1" si="8"/>
        <v>61253780.413684823</v>
      </c>
      <c r="H34" s="23">
        <f t="shared" ca="1" si="8"/>
        <v>1760149.2659834255</v>
      </c>
      <c r="I34" s="23">
        <f t="shared" ca="1" si="8"/>
        <v>0</v>
      </c>
      <c r="J34" s="23">
        <f t="shared" ca="1" si="8"/>
        <v>117551.18871325839</v>
      </c>
      <c r="K34" s="23">
        <f t="shared" ca="1" si="8"/>
        <v>0</v>
      </c>
      <c r="L34" s="23">
        <f t="shared" ca="1" si="8"/>
        <v>1482170.1165771843</v>
      </c>
      <c r="M34" s="23">
        <f t="shared" ca="1" si="8"/>
        <v>88897.41490474419</v>
      </c>
      <c r="N34" s="23">
        <f t="shared" ca="1" si="9"/>
        <v>11184119.538910162</v>
      </c>
      <c r="O34" s="23">
        <f t="shared" ca="1" si="9"/>
        <v>102550.73749584118</v>
      </c>
      <c r="P34" s="23">
        <f t="shared" ca="1" si="9"/>
        <v>48300095.734201409</v>
      </c>
      <c r="Q34" s="23">
        <f t="shared" ca="1" si="9"/>
        <v>52874457.506192006</v>
      </c>
      <c r="R34" s="23">
        <f t="shared" ca="1" si="9"/>
        <v>0</v>
      </c>
      <c r="S34" s="23">
        <f t="shared" ca="1" si="9"/>
        <v>18940402.007536959</v>
      </c>
      <c r="T34" s="23">
        <f t="shared" ca="1" si="9"/>
        <v>108874.65832512443</v>
      </c>
      <c r="U34" s="23">
        <f t="shared" ca="1" si="9"/>
        <v>752640.02961725881</v>
      </c>
      <c r="V34" s="23">
        <f t="shared" ca="1" si="9"/>
        <v>67312112.985928535</v>
      </c>
      <c r="W34" s="23">
        <f t="shared" ca="1" si="9"/>
        <v>2962.13361689358</v>
      </c>
      <c r="X34" s="23">
        <f t="shared" ca="1" si="10"/>
        <v>942956.49611735565</v>
      </c>
      <c r="Y34" s="23">
        <f t="shared" ca="1" si="10"/>
        <v>3002793.2532667052</v>
      </c>
      <c r="Z34" s="23">
        <f t="shared" ca="1" si="10"/>
        <v>10262232.449817011</v>
      </c>
      <c r="AA34" s="23">
        <f t="shared" ca="1" si="10"/>
        <v>46415894.187884755</v>
      </c>
      <c r="AB34" s="23">
        <f t="shared" ca="1" si="10"/>
        <v>26584531.50584843</v>
      </c>
      <c r="AC34" s="23">
        <f t="shared" ca="1" si="10"/>
        <v>13631466.652314691</v>
      </c>
      <c r="AD34" s="23">
        <f t="shared" ca="1" si="10"/>
        <v>335833.07782467536</v>
      </c>
      <c r="AE34" s="23">
        <f t="shared" ca="1" si="10"/>
        <v>26894343.446039833</v>
      </c>
      <c r="AF34" s="23">
        <f t="shared" ca="1" si="10"/>
        <v>4175597.1291699554</v>
      </c>
      <c r="AG34" s="23">
        <f t="shared" ca="1" si="10"/>
        <v>180159.80707465418</v>
      </c>
      <c r="AH34" s="23">
        <f t="shared" ca="1" si="10"/>
        <v>35393020.590736017</v>
      </c>
      <c r="AI34" s="23">
        <f t="shared" ca="1" si="10"/>
        <v>2064278.7751676026</v>
      </c>
      <c r="AJ34" s="21">
        <f t="shared" ca="1" si="7"/>
        <v>444626670.72762328</v>
      </c>
      <c r="AK34" s="22">
        <f t="shared" ca="1" si="11"/>
        <v>0.26481493957777746</v>
      </c>
    </row>
    <row r="35" spans="2:37" s="1" customFormat="1" x14ac:dyDescent="0.2">
      <c r="C35" s="25" t="s">
        <v>19</v>
      </c>
      <c r="D35" s="23">
        <f t="shared" ca="1" si="8"/>
        <v>45963.370931160527</v>
      </c>
      <c r="E35" s="23">
        <f t="shared" ca="1" si="8"/>
        <v>0</v>
      </c>
      <c r="F35" s="23">
        <f t="shared" ca="1" si="8"/>
        <v>0</v>
      </c>
      <c r="G35" s="23">
        <f t="shared" ca="1" si="8"/>
        <v>2350947.1488495586</v>
      </c>
      <c r="H35" s="23">
        <f t="shared" ca="1" si="8"/>
        <v>0</v>
      </c>
      <c r="I35" s="23">
        <f t="shared" ca="1" si="8"/>
        <v>0</v>
      </c>
      <c r="J35" s="23">
        <f t="shared" ca="1" si="8"/>
        <v>0</v>
      </c>
      <c r="K35" s="23">
        <f t="shared" ca="1" si="8"/>
        <v>0</v>
      </c>
      <c r="L35" s="23">
        <f t="shared" ca="1" si="8"/>
        <v>0</v>
      </c>
      <c r="M35" s="23">
        <f t="shared" ca="1" si="8"/>
        <v>0</v>
      </c>
      <c r="N35" s="23">
        <f t="shared" ca="1" si="9"/>
        <v>680315.2868111867</v>
      </c>
      <c r="O35" s="23">
        <f t="shared" ca="1" si="9"/>
        <v>0</v>
      </c>
      <c r="P35" s="23">
        <f t="shared" ca="1" si="9"/>
        <v>5452809.2633304847</v>
      </c>
      <c r="Q35" s="23">
        <f t="shared" ca="1" si="9"/>
        <v>6292962.0140170958</v>
      </c>
      <c r="R35" s="23">
        <f t="shared" ca="1" si="9"/>
        <v>0</v>
      </c>
      <c r="S35" s="23">
        <f t="shared" ca="1" si="9"/>
        <v>959765.51372462034</v>
      </c>
      <c r="T35" s="23">
        <f t="shared" ca="1" si="9"/>
        <v>0</v>
      </c>
      <c r="U35" s="23">
        <f t="shared" ca="1" si="9"/>
        <v>0</v>
      </c>
      <c r="V35" s="23">
        <f t="shared" ca="1" si="9"/>
        <v>7142135.6065992992</v>
      </c>
      <c r="W35" s="23">
        <f t="shared" ca="1" si="9"/>
        <v>0</v>
      </c>
      <c r="X35" s="23">
        <f t="shared" ca="1" si="10"/>
        <v>0</v>
      </c>
      <c r="Y35" s="23">
        <f t="shared" ca="1" si="10"/>
        <v>0</v>
      </c>
      <c r="Z35" s="23">
        <f t="shared" ca="1" si="10"/>
        <v>0</v>
      </c>
      <c r="AA35" s="23">
        <f t="shared" ca="1" si="10"/>
        <v>5292714.4696183894</v>
      </c>
      <c r="AB35" s="23">
        <f t="shared" ca="1" si="10"/>
        <v>2837043.183137733</v>
      </c>
      <c r="AC35" s="23">
        <f t="shared" ca="1" si="10"/>
        <v>0</v>
      </c>
      <c r="AD35" s="23">
        <f t="shared" ca="1" si="10"/>
        <v>0</v>
      </c>
      <c r="AE35" s="23">
        <f t="shared" ca="1" si="10"/>
        <v>1537252.5099648375</v>
      </c>
      <c r="AF35" s="23">
        <f t="shared" ca="1" si="10"/>
        <v>0</v>
      </c>
      <c r="AG35" s="23">
        <f t="shared" ca="1" si="10"/>
        <v>0</v>
      </c>
      <c r="AH35" s="23">
        <f t="shared" ca="1" si="10"/>
        <v>362873.58627603197</v>
      </c>
      <c r="AI35" s="23">
        <f t="shared" ca="1" si="10"/>
        <v>0</v>
      </c>
      <c r="AJ35" s="21">
        <f t="shared" ca="1" si="7"/>
        <v>32954781.953260396</v>
      </c>
      <c r="AK35" s="22">
        <f t="shared" ca="1" si="11"/>
        <v>1.9627519369159845E-2</v>
      </c>
    </row>
    <row r="36" spans="2:37" s="6" customFormat="1" ht="15" customHeight="1" x14ac:dyDescent="0.2">
      <c r="B36" s="1"/>
      <c r="C36" s="19" t="s">
        <v>36</v>
      </c>
      <c r="D36" s="20">
        <f ca="1">SUM(D37:D39)</f>
        <v>2505520.6450995617</v>
      </c>
      <c r="E36" s="20">
        <f ca="1">SUM(E37:E39)</f>
        <v>5786.4012855890942</v>
      </c>
      <c r="F36" s="20">
        <f t="shared" ref="F36:AI36" ca="1" si="12">SUM(F37:F39)</f>
        <v>1005349.5630258312</v>
      </c>
      <c r="G36" s="20">
        <f ca="1">SUM(G37:G39)</f>
        <v>4107148.9963402459</v>
      </c>
      <c r="H36" s="20">
        <f t="shared" ca="1" si="12"/>
        <v>110342.88174624402</v>
      </c>
      <c r="I36" s="20">
        <f t="shared" ca="1" si="12"/>
        <v>13981.569671231029</v>
      </c>
      <c r="J36" s="20">
        <f t="shared" ca="1" si="12"/>
        <v>104501.79073514733</v>
      </c>
      <c r="K36" s="20">
        <f t="shared" ref="K36" ca="1" si="13">SUM(K37:K39)</f>
        <v>296.30849789178171</v>
      </c>
      <c r="L36" s="20">
        <f t="shared" ca="1" si="12"/>
        <v>0</v>
      </c>
      <c r="M36" s="20">
        <f t="shared" ca="1" si="12"/>
        <v>0</v>
      </c>
      <c r="N36" s="20">
        <f t="shared" ca="1" si="12"/>
        <v>1897934.946408418</v>
      </c>
      <c r="O36" s="20">
        <f t="shared" ca="1" si="12"/>
        <v>0</v>
      </c>
      <c r="P36" s="20">
        <f t="shared" ca="1" si="12"/>
        <v>9081385.6506337691</v>
      </c>
      <c r="Q36" s="20">
        <f t="shared" ca="1" si="12"/>
        <v>34296730.603631042</v>
      </c>
      <c r="R36" s="20">
        <f t="shared" ca="1" si="12"/>
        <v>0</v>
      </c>
      <c r="S36" s="20">
        <f t="shared" ca="1" si="12"/>
        <v>4232117.682938762</v>
      </c>
      <c r="T36" s="20">
        <f t="shared" ca="1" si="12"/>
        <v>0</v>
      </c>
      <c r="U36" s="20">
        <f t="shared" ca="1" si="12"/>
        <v>58064.695879460793</v>
      </c>
      <c r="V36" s="20">
        <f t="shared" ca="1" si="12"/>
        <v>9657758.3029441126</v>
      </c>
      <c r="W36" s="20">
        <f t="shared" ca="1" si="12"/>
        <v>422030.2554869125</v>
      </c>
      <c r="X36" s="20">
        <f t="shared" ca="1" si="12"/>
        <v>331280.40281211742</v>
      </c>
      <c r="Y36" s="20">
        <f t="shared" ca="1" si="12"/>
        <v>266566.17565513507</v>
      </c>
      <c r="Z36" s="20">
        <f t="shared" ca="1" si="12"/>
        <v>1049326.0279602581</v>
      </c>
      <c r="AA36" s="20">
        <f t="shared" ca="1" si="12"/>
        <v>23156002.496373948</v>
      </c>
      <c r="AB36" s="20">
        <f t="shared" ca="1" si="12"/>
        <v>9461775.5242276564</v>
      </c>
      <c r="AC36" s="20">
        <f t="shared" ca="1" si="12"/>
        <v>436186.54958933778</v>
      </c>
      <c r="AD36" s="20">
        <f t="shared" ca="1" si="12"/>
        <v>74632.801440416471</v>
      </c>
      <c r="AE36" s="20">
        <f t="shared" ca="1" si="12"/>
        <v>14078621.536226779</v>
      </c>
      <c r="AF36" s="20">
        <f t="shared" ca="1" si="12"/>
        <v>13040416.794420995</v>
      </c>
      <c r="AG36" s="20">
        <f t="shared" ca="1" si="12"/>
        <v>0</v>
      </c>
      <c r="AH36" s="20">
        <f t="shared" ca="1" si="12"/>
        <v>8587434.1113843787</v>
      </c>
      <c r="AI36" s="20">
        <f t="shared" ca="1" si="12"/>
        <v>369702.13670474285</v>
      </c>
      <c r="AJ36" s="21">
        <f t="shared" ca="1" si="7"/>
        <v>138350894.85112</v>
      </c>
      <c r="AK36" s="22">
        <f t="shared" ca="1" si="11"/>
        <v>8.2400328798482525E-2</v>
      </c>
    </row>
    <row r="37" spans="2:37" s="1" customFormat="1" x14ac:dyDescent="0.2">
      <c r="C37" s="25" t="s">
        <v>16</v>
      </c>
      <c r="D37" s="23">
        <f t="shared" ref="D37:M40" ca="1" si="14">$G$7*OFFSET($C$10,MATCH($C37,$C$11:$C$26,0),MATCH(D$29,$D$10:$AI$10,0))</f>
        <v>47670.250311503107</v>
      </c>
      <c r="E37" s="23">
        <f t="shared" ca="1" si="14"/>
        <v>0</v>
      </c>
      <c r="F37" s="23">
        <f t="shared" ca="1" si="14"/>
        <v>8834.7011201064652</v>
      </c>
      <c r="G37" s="23">
        <f t="shared" ca="1" si="14"/>
        <v>61248.089121419885</v>
      </c>
      <c r="H37" s="23">
        <f t="shared" ca="1" si="14"/>
        <v>0</v>
      </c>
      <c r="I37" s="23">
        <f t="shared" ca="1" si="14"/>
        <v>0</v>
      </c>
      <c r="J37" s="23">
        <f t="shared" ca="1" si="14"/>
        <v>0</v>
      </c>
      <c r="K37" s="23">
        <f t="shared" ca="1" si="14"/>
        <v>0</v>
      </c>
      <c r="L37" s="23">
        <f t="shared" ca="1" si="14"/>
        <v>0</v>
      </c>
      <c r="M37" s="23">
        <f t="shared" ca="1" si="14"/>
        <v>0</v>
      </c>
      <c r="N37" s="23">
        <f t="shared" ref="N37:W40" ca="1" si="15">$G$7*OFFSET($C$10,MATCH($C37,$C$11:$C$26,0),MATCH(N$29,$D$10:$AI$10,0))</f>
        <v>238157.55424938077</v>
      </c>
      <c r="O37" s="23">
        <f t="shared" ca="1" si="15"/>
        <v>0</v>
      </c>
      <c r="P37" s="23">
        <f t="shared" ca="1" si="15"/>
        <v>1084409.9761452768</v>
      </c>
      <c r="Q37" s="23">
        <f t="shared" ca="1" si="15"/>
        <v>6454608.1530094566</v>
      </c>
      <c r="R37" s="23">
        <f t="shared" ca="1" si="15"/>
        <v>0</v>
      </c>
      <c r="S37" s="23">
        <f t="shared" ca="1" si="15"/>
        <v>1162869.4002831252</v>
      </c>
      <c r="T37" s="23">
        <f t="shared" ca="1" si="15"/>
        <v>0</v>
      </c>
      <c r="U37" s="23">
        <f t="shared" ca="1" si="15"/>
        <v>0</v>
      </c>
      <c r="V37" s="23">
        <f t="shared" ca="1" si="15"/>
        <v>0</v>
      </c>
      <c r="W37" s="23">
        <f t="shared" ca="1" si="15"/>
        <v>0</v>
      </c>
      <c r="X37" s="23">
        <f t="shared" ref="X37:AI40" ca="1" si="16">$G$7*OFFSET($C$10,MATCH($C37,$C$11:$C$26,0),MATCH(X$29,$D$10:$AI$10,0))</f>
        <v>35464.329904080958</v>
      </c>
      <c r="Y37" s="23">
        <f t="shared" ca="1" si="16"/>
        <v>29587.440499100827</v>
      </c>
      <c r="Z37" s="23">
        <f t="shared" ca="1" si="16"/>
        <v>0</v>
      </c>
      <c r="AA37" s="23">
        <f t="shared" ca="1" si="16"/>
        <v>1186209.0832784262</v>
      </c>
      <c r="AB37" s="23">
        <f t="shared" ca="1" si="16"/>
        <v>0</v>
      </c>
      <c r="AC37" s="23">
        <f t="shared" ca="1" si="16"/>
        <v>3643.0641902984989</v>
      </c>
      <c r="AD37" s="23">
        <f t="shared" ca="1" si="16"/>
        <v>0</v>
      </c>
      <c r="AE37" s="23">
        <f t="shared" ca="1" si="16"/>
        <v>336639.31636755844</v>
      </c>
      <c r="AF37" s="23">
        <f t="shared" ca="1" si="16"/>
        <v>0</v>
      </c>
      <c r="AG37" s="23">
        <f t="shared" ca="1" si="16"/>
        <v>0</v>
      </c>
      <c r="AH37" s="23">
        <f t="shared" ca="1" si="16"/>
        <v>0</v>
      </c>
      <c r="AI37" s="23">
        <f t="shared" ca="1" si="16"/>
        <v>0</v>
      </c>
      <c r="AJ37" s="21">
        <f t="shared" ca="1" si="7"/>
        <v>10649341.358479735</v>
      </c>
      <c r="AK37" s="22">
        <f t="shared" ca="1" si="11"/>
        <v>6.342635010567154E-3</v>
      </c>
    </row>
    <row r="38" spans="2:37" s="1" customFormat="1" x14ac:dyDescent="0.2">
      <c r="C38" s="25" t="s">
        <v>12</v>
      </c>
      <c r="D38" s="23">
        <f t="shared" ca="1" si="14"/>
        <v>104530.08695992536</v>
      </c>
      <c r="E38" s="23">
        <f t="shared" ca="1" si="14"/>
        <v>5786.4012855890942</v>
      </c>
      <c r="F38" s="23">
        <f t="shared" ca="1" si="14"/>
        <v>505683.92600469262</v>
      </c>
      <c r="G38" s="23">
        <f t="shared" ca="1" si="14"/>
        <v>759420.7401270367</v>
      </c>
      <c r="H38" s="23">
        <f t="shared" ca="1" si="14"/>
        <v>110342.88174624402</v>
      </c>
      <c r="I38" s="23">
        <f t="shared" ca="1" si="14"/>
        <v>13981.569671231029</v>
      </c>
      <c r="J38" s="23">
        <f t="shared" ca="1" si="14"/>
        <v>104501.79073514733</v>
      </c>
      <c r="K38" s="23">
        <f t="shared" ca="1" si="14"/>
        <v>296.30849789178171</v>
      </c>
      <c r="L38" s="23">
        <f t="shared" ca="1" si="14"/>
        <v>0</v>
      </c>
      <c r="M38" s="23">
        <f t="shared" ca="1" si="14"/>
        <v>0</v>
      </c>
      <c r="N38" s="23">
        <f t="shared" ca="1" si="15"/>
        <v>699101.75115848705</v>
      </c>
      <c r="O38" s="23">
        <f t="shared" ca="1" si="15"/>
        <v>0</v>
      </c>
      <c r="P38" s="23">
        <f t="shared" ca="1" si="15"/>
        <v>1896203.4403425336</v>
      </c>
      <c r="Q38" s="23">
        <f t="shared" ca="1" si="15"/>
        <v>20460427.743238803</v>
      </c>
      <c r="R38" s="23">
        <f t="shared" ca="1" si="15"/>
        <v>0</v>
      </c>
      <c r="S38" s="23">
        <f t="shared" ca="1" si="15"/>
        <v>908857.91435349779</v>
      </c>
      <c r="T38" s="23">
        <f t="shared" ca="1" si="15"/>
        <v>0</v>
      </c>
      <c r="U38" s="23">
        <f t="shared" ca="1" si="15"/>
        <v>4097.2716024415749</v>
      </c>
      <c r="V38" s="23">
        <f t="shared" ca="1" si="15"/>
        <v>4637268.3025744399</v>
      </c>
      <c r="W38" s="23">
        <f t="shared" ca="1" si="15"/>
        <v>422030.2554869125</v>
      </c>
      <c r="X38" s="23">
        <f t="shared" ca="1" si="16"/>
        <v>261490.38743810708</v>
      </c>
      <c r="Y38" s="23">
        <f t="shared" ca="1" si="16"/>
        <v>129892.20252812226</v>
      </c>
      <c r="Z38" s="23">
        <f t="shared" ca="1" si="16"/>
        <v>851543.38102103432</v>
      </c>
      <c r="AA38" s="23">
        <f t="shared" ca="1" si="16"/>
        <v>202714.53485464276</v>
      </c>
      <c r="AB38" s="23">
        <f t="shared" ca="1" si="16"/>
        <v>5198198.6911433088</v>
      </c>
      <c r="AC38" s="23">
        <f t="shared" ca="1" si="16"/>
        <v>402832.17756438273</v>
      </c>
      <c r="AD38" s="23">
        <f t="shared" ca="1" si="16"/>
        <v>1541.6142058464729</v>
      </c>
      <c r="AE38" s="23">
        <f t="shared" ca="1" si="16"/>
        <v>6705577.346276206</v>
      </c>
      <c r="AF38" s="23">
        <f t="shared" ca="1" si="16"/>
        <v>12394231.239684517</v>
      </c>
      <c r="AG38" s="23">
        <f t="shared" ca="1" si="16"/>
        <v>0</v>
      </c>
      <c r="AH38" s="23">
        <f t="shared" ca="1" si="16"/>
        <v>7864708.7636207854</v>
      </c>
      <c r="AI38" s="23">
        <f t="shared" ca="1" si="16"/>
        <v>203342.02606405763</v>
      </c>
      <c r="AJ38" s="21">
        <f t="shared" ca="1" si="7"/>
        <v>64848602.748185888</v>
      </c>
      <c r="AK38" s="22">
        <f t="shared" ca="1" si="11"/>
        <v>3.8623141500623528E-2</v>
      </c>
    </row>
    <row r="39" spans="2:37" s="5" customFormat="1" x14ac:dyDescent="0.2">
      <c r="B39" s="1"/>
      <c r="C39" s="25" t="s">
        <v>17</v>
      </c>
      <c r="D39" s="23">
        <f t="shared" ca="1" si="14"/>
        <v>2353320.307828133</v>
      </c>
      <c r="E39" s="23">
        <f t="shared" ca="1" si="14"/>
        <v>0</v>
      </c>
      <c r="F39" s="23">
        <f t="shared" ca="1" si="14"/>
        <v>490830.93590103224</v>
      </c>
      <c r="G39" s="23">
        <f t="shared" ca="1" si="14"/>
        <v>3286480.1670917892</v>
      </c>
      <c r="H39" s="23">
        <f t="shared" ca="1" si="14"/>
        <v>0</v>
      </c>
      <c r="I39" s="23">
        <f t="shared" ca="1" si="14"/>
        <v>0</v>
      </c>
      <c r="J39" s="23">
        <f t="shared" ca="1" si="14"/>
        <v>0</v>
      </c>
      <c r="K39" s="23">
        <f t="shared" ca="1" si="14"/>
        <v>0</v>
      </c>
      <c r="L39" s="23">
        <f t="shared" ca="1" si="14"/>
        <v>0</v>
      </c>
      <c r="M39" s="23">
        <f t="shared" ca="1" si="14"/>
        <v>0</v>
      </c>
      <c r="N39" s="23">
        <f t="shared" ca="1" si="15"/>
        <v>960675.64100055012</v>
      </c>
      <c r="O39" s="23">
        <f t="shared" ca="1" si="15"/>
        <v>0</v>
      </c>
      <c r="P39" s="23">
        <f t="shared" ca="1" si="15"/>
        <v>6100772.2341459589</v>
      </c>
      <c r="Q39" s="23">
        <f t="shared" ca="1" si="15"/>
        <v>7381694.7073827861</v>
      </c>
      <c r="R39" s="23">
        <f t="shared" ca="1" si="15"/>
        <v>0</v>
      </c>
      <c r="S39" s="23">
        <f t="shared" ca="1" si="15"/>
        <v>2160390.3683021395</v>
      </c>
      <c r="T39" s="23">
        <f t="shared" ca="1" si="15"/>
        <v>0</v>
      </c>
      <c r="U39" s="23">
        <f t="shared" ca="1" si="15"/>
        <v>53967.424277019221</v>
      </c>
      <c r="V39" s="23">
        <f t="shared" ca="1" si="15"/>
        <v>5020490.0003696717</v>
      </c>
      <c r="W39" s="23">
        <f t="shared" ca="1" si="15"/>
        <v>0</v>
      </c>
      <c r="X39" s="23">
        <f t="shared" ca="1" si="16"/>
        <v>34325.685469929347</v>
      </c>
      <c r="Y39" s="23">
        <f t="shared" ca="1" si="16"/>
        <v>107086.53262791198</v>
      </c>
      <c r="Z39" s="23">
        <f t="shared" ca="1" si="16"/>
        <v>197782.64693922372</v>
      </c>
      <c r="AA39" s="23">
        <f t="shared" ca="1" si="16"/>
        <v>21767078.87824088</v>
      </c>
      <c r="AB39" s="23">
        <f t="shared" ca="1" si="16"/>
        <v>4263576.8330843477</v>
      </c>
      <c r="AC39" s="23">
        <f t="shared" ca="1" si="16"/>
        <v>29711.307834656542</v>
      </c>
      <c r="AD39" s="23">
        <f t="shared" ca="1" si="16"/>
        <v>73091.187234569996</v>
      </c>
      <c r="AE39" s="23">
        <f t="shared" ca="1" si="16"/>
        <v>7036404.8735830141</v>
      </c>
      <c r="AF39" s="23">
        <f t="shared" ca="1" si="16"/>
        <v>646185.55473647814</v>
      </c>
      <c r="AG39" s="23">
        <f t="shared" ca="1" si="16"/>
        <v>0</v>
      </c>
      <c r="AH39" s="23">
        <f t="shared" ca="1" si="16"/>
        <v>722725.34776359249</v>
      </c>
      <c r="AI39" s="23">
        <f t="shared" ca="1" si="16"/>
        <v>166360.11064068522</v>
      </c>
      <c r="AJ39" s="21">
        <f t="shared" ca="1" si="7"/>
        <v>62852950.744454361</v>
      </c>
      <c r="AK39" s="22">
        <f t="shared" ca="1" si="11"/>
        <v>3.7434552287291832E-2</v>
      </c>
    </row>
    <row r="40" spans="2:37" s="5" customFormat="1" ht="15" customHeight="1" x14ac:dyDescent="0.2">
      <c r="B40" s="1"/>
      <c r="C40" s="19" t="s">
        <v>15</v>
      </c>
      <c r="D40" s="20">
        <f t="shared" ca="1" si="14"/>
        <v>6647115.7965237768</v>
      </c>
      <c r="E40" s="20">
        <f t="shared" ca="1" si="14"/>
        <v>0</v>
      </c>
      <c r="F40" s="20">
        <f t="shared" ca="1" si="14"/>
        <v>364108.78036475764</v>
      </c>
      <c r="G40" s="20">
        <f t="shared" ca="1" si="14"/>
        <v>22500500.769787785</v>
      </c>
      <c r="H40" s="20">
        <f t="shared" ca="1" si="14"/>
        <v>0</v>
      </c>
      <c r="I40" s="20">
        <f t="shared" ca="1" si="14"/>
        <v>0</v>
      </c>
      <c r="J40" s="20">
        <f t="shared" ca="1" si="14"/>
        <v>0</v>
      </c>
      <c r="K40" s="20">
        <f t="shared" ca="1" si="14"/>
        <v>0</v>
      </c>
      <c r="L40" s="20">
        <f t="shared" ca="1" si="14"/>
        <v>0</v>
      </c>
      <c r="M40" s="20">
        <f t="shared" ca="1" si="14"/>
        <v>0</v>
      </c>
      <c r="N40" s="20">
        <f t="shared" ca="1" si="15"/>
        <v>5416206.479264657</v>
      </c>
      <c r="O40" s="20">
        <f t="shared" ca="1" si="15"/>
        <v>0</v>
      </c>
      <c r="P40" s="20">
        <f t="shared" ca="1" si="15"/>
        <v>53999769.797571905</v>
      </c>
      <c r="Q40" s="20">
        <f t="shared" ca="1" si="15"/>
        <v>61758934.811586827</v>
      </c>
      <c r="R40" s="20">
        <f t="shared" ca="1" si="15"/>
        <v>0</v>
      </c>
      <c r="S40" s="20">
        <f t="shared" ca="1" si="15"/>
        <v>966286.0131298831</v>
      </c>
      <c r="T40" s="20">
        <f t="shared" ca="1" si="15"/>
        <v>11627.465114913659</v>
      </c>
      <c r="U40" s="20">
        <f t="shared" ca="1" si="15"/>
        <v>0</v>
      </c>
      <c r="V40" s="20">
        <f t="shared" ca="1" si="15"/>
        <v>50096472.866067797</v>
      </c>
      <c r="W40" s="20">
        <f t="shared" ca="1" si="15"/>
        <v>0</v>
      </c>
      <c r="X40" s="20">
        <f t="shared" ca="1" si="16"/>
        <v>81645.345284614901</v>
      </c>
      <c r="Y40" s="20">
        <f t="shared" ca="1" si="16"/>
        <v>201979.3766458563</v>
      </c>
      <c r="Z40" s="20">
        <f t="shared" ca="1" si="16"/>
        <v>1822088.098297986</v>
      </c>
      <c r="AA40" s="20">
        <f t="shared" ca="1" si="16"/>
        <v>38994747.747718357</v>
      </c>
      <c r="AB40" s="20">
        <f t="shared" ca="1" si="16"/>
        <v>19390718.892636348</v>
      </c>
      <c r="AC40" s="20">
        <f t="shared" ca="1" si="16"/>
        <v>0</v>
      </c>
      <c r="AD40" s="20">
        <f t="shared" ca="1" si="16"/>
        <v>0</v>
      </c>
      <c r="AE40" s="20">
        <f t="shared" ca="1" si="16"/>
        <v>13597009.896339593</v>
      </c>
      <c r="AF40" s="20">
        <f t="shared" ca="1" si="16"/>
        <v>8455442.6877771169</v>
      </c>
      <c r="AG40" s="20">
        <f t="shared" ca="1" si="16"/>
        <v>0</v>
      </c>
      <c r="AH40" s="20">
        <f t="shared" ca="1" si="16"/>
        <v>6120575.5414065365</v>
      </c>
      <c r="AI40" s="20">
        <f t="shared" ca="1" si="16"/>
        <v>227990.91911356978</v>
      </c>
      <c r="AJ40" s="21">
        <f t="shared" ca="1" si="7"/>
        <v>290653221.28463227</v>
      </c>
      <c r="AK40" s="22">
        <f t="shared" ca="1" si="11"/>
        <v>0.17310998259869886</v>
      </c>
    </row>
    <row r="41" spans="2:37" s="5" customFormat="1" ht="15" customHeight="1" x14ac:dyDescent="0.2">
      <c r="B41" s="1"/>
      <c r="C41" s="19" t="s">
        <v>14</v>
      </c>
      <c r="D41" s="20">
        <f ca="1">SUM(D42:D44)</f>
        <v>6108530.4011812108</v>
      </c>
      <c r="E41" s="20">
        <f t="shared" ref="E41:AI41" ca="1" si="17">SUM(E42:E44)</f>
        <v>0</v>
      </c>
      <c r="F41" s="20">
        <f t="shared" ca="1" si="17"/>
        <v>1018831.0696353511</v>
      </c>
      <c r="G41" s="20">
        <f t="shared" ca="1" si="17"/>
        <v>52812178.031909227</v>
      </c>
      <c r="H41" s="20">
        <f t="shared" ca="1" si="17"/>
        <v>83380.330617330663</v>
      </c>
      <c r="I41" s="20">
        <f t="shared" ca="1" si="17"/>
        <v>0</v>
      </c>
      <c r="J41" s="20">
        <f t="shared" ca="1" si="17"/>
        <v>163040.12899381778</v>
      </c>
      <c r="K41" s="20">
        <f t="shared" ref="K41" ca="1" si="18">SUM(K42:K44)</f>
        <v>0</v>
      </c>
      <c r="L41" s="20">
        <f t="shared" ca="1" si="17"/>
        <v>0</v>
      </c>
      <c r="M41" s="20">
        <f t="shared" ca="1" si="17"/>
        <v>736.1911161270541</v>
      </c>
      <c r="N41" s="20">
        <f t="shared" ca="1" si="17"/>
        <v>3473956.3830411835</v>
      </c>
      <c r="O41" s="20">
        <f t="shared" ca="1" si="17"/>
        <v>594.4381745156752</v>
      </c>
      <c r="P41" s="20">
        <f t="shared" ca="1" si="17"/>
        <v>59950669.106502526</v>
      </c>
      <c r="Q41" s="20">
        <f t="shared" ca="1" si="17"/>
        <v>65494071.845772788</v>
      </c>
      <c r="R41" s="20">
        <f t="shared" ca="1" si="17"/>
        <v>0</v>
      </c>
      <c r="S41" s="20">
        <f t="shared" ca="1" si="17"/>
        <v>8506412.3431339934</v>
      </c>
      <c r="T41" s="20">
        <f t="shared" ca="1" si="17"/>
        <v>0</v>
      </c>
      <c r="U41" s="20">
        <f t="shared" ca="1" si="17"/>
        <v>81913.248830640165</v>
      </c>
      <c r="V41" s="20">
        <f t="shared" ca="1" si="17"/>
        <v>94625556.383693546</v>
      </c>
      <c r="W41" s="20">
        <f t="shared" ca="1" si="17"/>
        <v>3952872.5153142102</v>
      </c>
      <c r="X41" s="20">
        <f t="shared" ca="1" si="17"/>
        <v>132021.37792013778</v>
      </c>
      <c r="Y41" s="20">
        <f t="shared" ca="1" si="17"/>
        <v>5079794.5112391189</v>
      </c>
      <c r="Z41" s="20">
        <f t="shared" ca="1" si="17"/>
        <v>6023167.5951960022</v>
      </c>
      <c r="AA41" s="20">
        <f t="shared" ca="1" si="17"/>
        <v>55036699.170629755</v>
      </c>
      <c r="AB41" s="20">
        <f t="shared" ca="1" si="17"/>
        <v>38993737.265339755</v>
      </c>
      <c r="AC41" s="20">
        <f t="shared" ca="1" si="17"/>
        <v>9610423.2038828619</v>
      </c>
      <c r="AD41" s="20">
        <f t="shared" ca="1" si="17"/>
        <v>27172.883681586198</v>
      </c>
      <c r="AE41" s="20">
        <f t="shared" ca="1" si="17"/>
        <v>23353889.874681156</v>
      </c>
      <c r="AF41" s="20">
        <f t="shared" ca="1" si="17"/>
        <v>1376543.6256569833</v>
      </c>
      <c r="AG41" s="20">
        <f t="shared" ca="1" si="17"/>
        <v>0</v>
      </c>
      <c r="AH41" s="20">
        <f t="shared" ca="1" si="17"/>
        <v>25078508.052328173</v>
      </c>
      <c r="AI41" s="20">
        <f t="shared" ca="1" si="17"/>
        <v>1216083.5632911255</v>
      </c>
      <c r="AJ41" s="21">
        <f t="shared" ca="1" si="7"/>
        <v>462200783.54176313</v>
      </c>
      <c r="AK41" s="22">
        <f t="shared" ca="1" si="11"/>
        <v>0.27528189518211282</v>
      </c>
    </row>
    <row r="42" spans="2:37" s="5" customFormat="1" x14ac:dyDescent="0.2">
      <c r="B42" s="1"/>
      <c r="C42" s="25" t="s">
        <v>37</v>
      </c>
      <c r="D42" s="23">
        <f t="shared" ref="D42:AI42" ca="1" si="19">$G$7*OFFSET($C$10,MATCH($C41,$C$11:$C$26,0),MATCH(D$29,$D$10:$AI$10,0))</f>
        <v>4151334.4347387394</v>
      </c>
      <c r="E42" s="23">
        <f t="shared" ca="1" si="19"/>
        <v>0</v>
      </c>
      <c r="F42" s="23">
        <f t="shared" ca="1" si="19"/>
        <v>925675.57576429704</v>
      </c>
      <c r="G42" s="23">
        <f t="shared" ca="1" si="19"/>
        <v>26598081.863886733</v>
      </c>
      <c r="H42" s="23">
        <f t="shared" ca="1" si="19"/>
        <v>79717.342188067414</v>
      </c>
      <c r="I42" s="23">
        <f t="shared" ca="1" si="19"/>
        <v>0</v>
      </c>
      <c r="J42" s="23">
        <f t="shared" ca="1" si="19"/>
        <v>163040.12899381778</v>
      </c>
      <c r="K42" s="23">
        <f t="shared" ca="1" si="19"/>
        <v>0</v>
      </c>
      <c r="L42" s="23">
        <f t="shared" ca="1" si="19"/>
        <v>0</v>
      </c>
      <c r="M42" s="23">
        <f t="shared" ca="1" si="19"/>
        <v>0</v>
      </c>
      <c r="N42" s="23">
        <f t="shared" ca="1" si="19"/>
        <v>1826310.6506881337</v>
      </c>
      <c r="O42" s="23">
        <f t="shared" ca="1" si="19"/>
        <v>0</v>
      </c>
      <c r="P42" s="23">
        <f t="shared" ca="1" si="19"/>
        <v>48954229.456560262</v>
      </c>
      <c r="Q42" s="23">
        <f t="shared" ca="1" si="19"/>
        <v>43005329.06796965</v>
      </c>
      <c r="R42" s="23">
        <f t="shared" ca="1" si="19"/>
        <v>0</v>
      </c>
      <c r="S42" s="23">
        <f t="shared" ca="1" si="19"/>
        <v>7677914.9188787192</v>
      </c>
      <c r="T42" s="23">
        <f t="shared" ca="1" si="19"/>
        <v>0</v>
      </c>
      <c r="U42" s="23">
        <f t="shared" ca="1" si="19"/>
        <v>34471.624404447371</v>
      </c>
      <c r="V42" s="23">
        <f t="shared" ca="1" si="19"/>
        <v>42341800.781530313</v>
      </c>
      <c r="W42" s="23">
        <f t="shared" ca="1" si="19"/>
        <v>3952872.5153142102</v>
      </c>
      <c r="X42" s="23">
        <f t="shared" ca="1" si="19"/>
        <v>116097.42599490721</v>
      </c>
      <c r="Y42" s="23">
        <f t="shared" ca="1" si="19"/>
        <v>3672955.4958281415</v>
      </c>
      <c r="Z42" s="23">
        <f t="shared" ca="1" si="19"/>
        <v>3161852.3942792155</v>
      </c>
      <c r="AA42" s="23">
        <f t="shared" ca="1" si="19"/>
        <v>35422607.297327265</v>
      </c>
      <c r="AB42" s="23">
        <f t="shared" ca="1" si="19"/>
        <v>15088429.861242488</v>
      </c>
      <c r="AC42" s="23">
        <f t="shared" ca="1" si="19"/>
        <v>6916457.4757484226</v>
      </c>
      <c r="AD42" s="23">
        <f t="shared" ca="1" si="19"/>
        <v>27172.883681586198</v>
      </c>
      <c r="AE42" s="23">
        <f t="shared" ca="1" si="19"/>
        <v>11154856.268225377</v>
      </c>
      <c r="AF42" s="23">
        <f t="shared" ca="1" si="19"/>
        <v>1256845.3759456538</v>
      </c>
      <c r="AG42" s="23">
        <f t="shared" ca="1" si="19"/>
        <v>0</v>
      </c>
      <c r="AH42" s="23">
        <f t="shared" ca="1" si="19"/>
        <v>16495644.66465304</v>
      </c>
      <c r="AI42" s="23">
        <f t="shared" ca="1" si="19"/>
        <v>630277.44978439412</v>
      </c>
      <c r="AJ42" s="21">
        <f t="shared" ca="1" si="7"/>
        <v>273653974.95362788</v>
      </c>
      <c r="AK42" s="22">
        <f t="shared" ca="1" si="11"/>
        <v>0.16298541138787651</v>
      </c>
    </row>
    <row r="43" spans="2:37" s="5" customFormat="1" x14ac:dyDescent="0.2">
      <c r="B43" s="1"/>
      <c r="C43" s="25" t="s">
        <v>22</v>
      </c>
      <c r="D43" s="23">
        <f t="shared" ref="D43:M44" ca="1" si="20">$G$7*OFFSET($C$10,MATCH($C43,$C$11:$C$26,0),MATCH(D$29,$D$10:$AI$10,0))</f>
        <v>14681.581848664939</v>
      </c>
      <c r="E43" s="23">
        <f t="shared" ca="1" si="20"/>
        <v>0</v>
      </c>
      <c r="F43" s="23">
        <f t="shared" ca="1" si="20"/>
        <v>1273.7922051375724</v>
      </c>
      <c r="G43" s="23">
        <f t="shared" ca="1" si="20"/>
        <v>98716.748538164291</v>
      </c>
      <c r="H43" s="23">
        <f t="shared" ca="1" si="20"/>
        <v>70.618243970539311</v>
      </c>
      <c r="I43" s="23">
        <f t="shared" ca="1" si="20"/>
        <v>0</v>
      </c>
      <c r="J43" s="23">
        <f t="shared" ca="1" si="20"/>
        <v>0</v>
      </c>
      <c r="K43" s="23">
        <f t="shared" ca="1" si="20"/>
        <v>0</v>
      </c>
      <c r="L43" s="23">
        <f t="shared" ca="1" si="20"/>
        <v>0</v>
      </c>
      <c r="M43" s="23">
        <f t="shared" ca="1" si="20"/>
        <v>736.1911161270541</v>
      </c>
      <c r="N43" s="23">
        <f t="shared" ref="N43:W44" ca="1" si="21">$G$7*OFFSET($C$10,MATCH($C43,$C$11:$C$26,0),MATCH(N$29,$D$10:$AI$10,0))</f>
        <v>4294.6928133569054</v>
      </c>
      <c r="O43" s="23">
        <f t="shared" ca="1" si="21"/>
        <v>594.4381745156752</v>
      </c>
      <c r="P43" s="23">
        <f t="shared" ca="1" si="21"/>
        <v>942543.71372592507</v>
      </c>
      <c r="Q43" s="23">
        <f t="shared" ca="1" si="21"/>
        <v>205024.93112138944</v>
      </c>
      <c r="R43" s="23">
        <f t="shared" ca="1" si="21"/>
        <v>0</v>
      </c>
      <c r="S43" s="23">
        <f t="shared" ca="1" si="21"/>
        <v>11667.476683475874</v>
      </c>
      <c r="T43" s="23">
        <f t="shared" ca="1" si="21"/>
        <v>0</v>
      </c>
      <c r="U43" s="23">
        <f t="shared" ca="1" si="21"/>
        <v>47441.624426192786</v>
      </c>
      <c r="V43" s="23">
        <f t="shared" ca="1" si="21"/>
        <v>221786.4078092144</v>
      </c>
      <c r="W43" s="23">
        <f t="shared" ca="1" si="21"/>
        <v>0</v>
      </c>
      <c r="X43" s="23">
        <f t="shared" ref="X43:AI44" ca="1" si="22">$G$7*OFFSET($C$10,MATCH($C43,$C$11:$C$26,0),MATCH(X$29,$D$10:$AI$10,0))</f>
        <v>15923.951925230554</v>
      </c>
      <c r="Y43" s="23">
        <f t="shared" ca="1" si="22"/>
        <v>186.87468333235478</v>
      </c>
      <c r="Z43" s="23">
        <f t="shared" ca="1" si="22"/>
        <v>680669.92739205027</v>
      </c>
      <c r="AA43" s="23">
        <f t="shared" ca="1" si="22"/>
        <v>647636.76236824994</v>
      </c>
      <c r="AB43" s="23">
        <f t="shared" ca="1" si="22"/>
        <v>925394.46187702089</v>
      </c>
      <c r="AC43" s="23">
        <f t="shared" ca="1" si="22"/>
        <v>298644.22757014527</v>
      </c>
      <c r="AD43" s="23">
        <f t="shared" ca="1" si="22"/>
        <v>0</v>
      </c>
      <c r="AE43" s="23">
        <f t="shared" ca="1" si="22"/>
        <v>644757.80497404677</v>
      </c>
      <c r="AF43" s="23">
        <f t="shared" ca="1" si="22"/>
        <v>5699.5827054343972</v>
      </c>
      <c r="AG43" s="23">
        <f t="shared" ca="1" si="22"/>
        <v>0</v>
      </c>
      <c r="AH43" s="23">
        <f t="shared" ca="1" si="22"/>
        <v>697.86481743634567</v>
      </c>
      <c r="AI43" s="23">
        <f t="shared" ca="1" si="22"/>
        <v>111227.7299741012</v>
      </c>
      <c r="AJ43" s="21">
        <f t="shared" ca="1" si="7"/>
        <v>4879671.404993183</v>
      </c>
      <c r="AK43" s="22">
        <f t="shared" ca="1" si="11"/>
        <v>2.9062806469931294E-3</v>
      </c>
    </row>
    <row r="44" spans="2:37" s="1" customFormat="1" x14ac:dyDescent="0.2">
      <c r="C44" s="25" t="s">
        <v>23</v>
      </c>
      <c r="D44" s="23">
        <f t="shared" ca="1" si="20"/>
        <v>1942514.3845938065</v>
      </c>
      <c r="E44" s="23">
        <f t="shared" ca="1" si="20"/>
        <v>0</v>
      </c>
      <c r="F44" s="23">
        <f t="shared" ca="1" si="20"/>
        <v>91881.701665916451</v>
      </c>
      <c r="G44" s="23">
        <f t="shared" ca="1" si="20"/>
        <v>26115379.419484328</v>
      </c>
      <c r="H44" s="23">
        <f t="shared" ca="1" si="20"/>
        <v>3592.3701852927038</v>
      </c>
      <c r="I44" s="23">
        <f t="shared" ca="1" si="20"/>
        <v>0</v>
      </c>
      <c r="J44" s="23">
        <f t="shared" ca="1" si="20"/>
        <v>0</v>
      </c>
      <c r="K44" s="23">
        <f t="shared" ca="1" si="20"/>
        <v>0</v>
      </c>
      <c r="L44" s="23">
        <f t="shared" ca="1" si="20"/>
        <v>0</v>
      </c>
      <c r="M44" s="23">
        <f t="shared" ca="1" si="20"/>
        <v>0</v>
      </c>
      <c r="N44" s="23">
        <f t="shared" ca="1" si="21"/>
        <v>1643351.0395396929</v>
      </c>
      <c r="O44" s="23">
        <f t="shared" ca="1" si="21"/>
        <v>0</v>
      </c>
      <c r="P44" s="23">
        <f t="shared" ca="1" si="21"/>
        <v>10053895.936216339</v>
      </c>
      <c r="Q44" s="23">
        <f t="shared" ca="1" si="21"/>
        <v>22283717.846681755</v>
      </c>
      <c r="R44" s="23">
        <f t="shared" ca="1" si="21"/>
        <v>0</v>
      </c>
      <c r="S44" s="23">
        <f t="shared" ca="1" si="21"/>
        <v>816829.94757179788</v>
      </c>
      <c r="T44" s="23">
        <f t="shared" ca="1" si="21"/>
        <v>0</v>
      </c>
      <c r="U44" s="23">
        <f t="shared" ca="1" si="21"/>
        <v>0</v>
      </c>
      <c r="V44" s="23">
        <f t="shared" ca="1" si="21"/>
        <v>52061969.19435402</v>
      </c>
      <c r="W44" s="23">
        <f t="shared" ca="1" si="21"/>
        <v>0</v>
      </c>
      <c r="X44" s="23">
        <f t="shared" ca="1" si="22"/>
        <v>0</v>
      </c>
      <c r="Y44" s="23">
        <f t="shared" ca="1" si="22"/>
        <v>1406652.140727645</v>
      </c>
      <c r="Z44" s="23">
        <f t="shared" ca="1" si="22"/>
        <v>2180645.2735247365</v>
      </c>
      <c r="AA44" s="23">
        <f t="shared" ca="1" si="22"/>
        <v>18966455.110934246</v>
      </c>
      <c r="AB44" s="23">
        <f t="shared" ca="1" si="22"/>
        <v>22979912.942220248</v>
      </c>
      <c r="AC44" s="23">
        <f t="shared" ca="1" si="22"/>
        <v>2395321.5005642935</v>
      </c>
      <c r="AD44" s="23">
        <f t="shared" ca="1" si="22"/>
        <v>0</v>
      </c>
      <c r="AE44" s="23">
        <f t="shared" ca="1" si="22"/>
        <v>11554275.801481731</v>
      </c>
      <c r="AF44" s="23">
        <f t="shared" ca="1" si="22"/>
        <v>113998.66700589517</v>
      </c>
      <c r="AG44" s="23">
        <f t="shared" ca="1" si="22"/>
        <v>0</v>
      </c>
      <c r="AH44" s="23">
        <f t="shared" ca="1" si="22"/>
        <v>8582165.5228576958</v>
      </c>
      <c r="AI44" s="23">
        <f t="shared" ca="1" si="22"/>
        <v>474578.38353263005</v>
      </c>
      <c r="AJ44" s="21">
        <f t="shared" ca="1" si="7"/>
        <v>183667137.1831421</v>
      </c>
      <c r="AK44" s="22">
        <f t="shared" ca="1" si="11"/>
        <v>0.10939020314724322</v>
      </c>
    </row>
    <row r="45" spans="2:37" s="1" customFormat="1" ht="15" customHeight="1" x14ac:dyDescent="0.2">
      <c r="C45" s="19" t="s">
        <v>20</v>
      </c>
      <c r="D45" s="20">
        <f ca="1">SUM(D46:D49)</f>
        <v>259996.77624182642</v>
      </c>
      <c r="E45" s="20">
        <f t="shared" ref="E45:AI45" ca="1" si="23">SUM(E46:E49)</f>
        <v>9535.1210241221925</v>
      </c>
      <c r="F45" s="20">
        <f t="shared" ca="1" si="23"/>
        <v>210773.82156145145</v>
      </c>
      <c r="G45" s="20">
        <f t="shared" ca="1" si="23"/>
        <v>6695614.3841588981</v>
      </c>
      <c r="H45" s="20">
        <f t="shared" ca="1" si="23"/>
        <v>282622.01353869704</v>
      </c>
      <c r="I45" s="20">
        <f t="shared" ca="1" si="23"/>
        <v>2954.1965394342274</v>
      </c>
      <c r="J45" s="20">
        <f t="shared" ca="1" si="23"/>
        <v>33427.219174239508</v>
      </c>
      <c r="K45" s="20">
        <f t="shared" ref="K45" ca="1" si="24">SUM(K46:K49)</f>
        <v>11853.916458454292</v>
      </c>
      <c r="L45" s="20">
        <f t="shared" ca="1" si="23"/>
        <v>261760.00343577596</v>
      </c>
      <c r="M45" s="20">
        <f t="shared" ca="1" si="23"/>
        <v>17392.555891159835</v>
      </c>
      <c r="N45" s="20">
        <f t="shared" ca="1" si="23"/>
        <v>886727.14067328162</v>
      </c>
      <c r="O45" s="20">
        <f t="shared" ca="1" si="23"/>
        <v>10394.499931501934</v>
      </c>
      <c r="P45" s="20">
        <f t="shared" ca="1" si="23"/>
        <v>5726877.8799087554</v>
      </c>
      <c r="Q45" s="20">
        <f t="shared" ca="1" si="23"/>
        <v>11625567.011766445</v>
      </c>
      <c r="R45" s="20">
        <f t="shared" ca="1" si="23"/>
        <v>22703.57516412354</v>
      </c>
      <c r="S45" s="20">
        <f t="shared" ca="1" si="23"/>
        <v>626673.44580063364</v>
      </c>
      <c r="T45" s="20">
        <f t="shared" ca="1" si="23"/>
        <v>62789.676145494232</v>
      </c>
      <c r="U45" s="20">
        <f t="shared" ca="1" si="23"/>
        <v>21998.425631758746</v>
      </c>
      <c r="V45" s="20">
        <f t="shared" ca="1" si="23"/>
        <v>7879805.7916745488</v>
      </c>
      <c r="W45" s="20">
        <f t="shared" ca="1" si="23"/>
        <v>2247235.6137752873</v>
      </c>
      <c r="X45" s="20">
        <f t="shared" ca="1" si="23"/>
        <v>3500980.2562480019</v>
      </c>
      <c r="Y45" s="20">
        <f t="shared" ca="1" si="23"/>
        <v>474312.60016483022</v>
      </c>
      <c r="Z45" s="20">
        <f t="shared" ca="1" si="23"/>
        <v>278296.30632335</v>
      </c>
      <c r="AA45" s="20">
        <f t="shared" ca="1" si="23"/>
        <v>8248482.5503895693</v>
      </c>
      <c r="AB45" s="20">
        <f t="shared" ca="1" si="23"/>
        <v>1793490.9713025722</v>
      </c>
      <c r="AC45" s="20">
        <f t="shared" ca="1" si="23"/>
        <v>255116.23469394408</v>
      </c>
      <c r="AD45" s="20">
        <f t="shared" ca="1" si="23"/>
        <v>53709.686713767238</v>
      </c>
      <c r="AE45" s="20">
        <f t="shared" ca="1" si="23"/>
        <v>4220894.6554112388</v>
      </c>
      <c r="AF45" s="20">
        <f t="shared" ca="1" si="23"/>
        <v>149279.13940334923</v>
      </c>
      <c r="AG45" s="20">
        <f t="shared" ca="1" si="23"/>
        <v>65435.033390088865</v>
      </c>
      <c r="AH45" s="20">
        <f t="shared" ca="1" si="23"/>
        <v>1563148.9104458462</v>
      </c>
      <c r="AI45" s="20">
        <f t="shared" ca="1" si="23"/>
        <v>91019.57739955248</v>
      </c>
      <c r="AJ45" s="21">
        <f t="shared" ca="1" si="7"/>
        <v>57590868.990382008</v>
      </c>
      <c r="AK45" s="22">
        <f ca="1">AJ45/$AJ$50</f>
        <v>3.4300512083456122E-2</v>
      </c>
    </row>
    <row r="46" spans="2:37" s="1" customFormat="1" x14ac:dyDescent="0.2">
      <c r="C46" s="25" t="s">
        <v>13</v>
      </c>
      <c r="D46" s="23">
        <f t="shared" ref="D46:M49" ca="1" si="25">$G$7*OFFSET($C$10,MATCH($C46,$C$11:$C$26,0),MATCH(D$29,$D$10:$AI$10,0))</f>
        <v>19372.5305360028</v>
      </c>
      <c r="E46" s="23">
        <f t="shared" ca="1" si="25"/>
        <v>4791.7115165906662</v>
      </c>
      <c r="F46" s="23">
        <f t="shared" ca="1" si="25"/>
        <v>197981.64469292207</v>
      </c>
      <c r="G46" s="23">
        <f t="shared" ca="1" si="25"/>
        <v>117358.17094942667</v>
      </c>
      <c r="H46" s="23">
        <f t="shared" ca="1" si="25"/>
        <v>229233.58818962873</v>
      </c>
      <c r="I46" s="23">
        <f t="shared" ca="1" si="25"/>
        <v>2922.2035936477282</v>
      </c>
      <c r="J46" s="23">
        <f t="shared" ca="1" si="25"/>
        <v>14724.963956970167</v>
      </c>
      <c r="K46" s="23">
        <f t="shared" ca="1" si="25"/>
        <v>11826.734686333222</v>
      </c>
      <c r="L46" s="23">
        <f t="shared" ca="1" si="25"/>
        <v>242843.88203545805</v>
      </c>
      <c r="M46" s="23">
        <f t="shared" ca="1" si="25"/>
        <v>17013.696351336363</v>
      </c>
      <c r="N46" s="23">
        <f t="shared" ref="N46:W49" ca="1" si="26">$G$7*OFFSET($C$10,MATCH($C46,$C$11:$C$26,0),MATCH(N$29,$D$10:$AI$10,0))</f>
        <v>64302.205855171167</v>
      </c>
      <c r="O46" s="23">
        <f t="shared" ca="1" si="26"/>
        <v>9822.7313549352311</v>
      </c>
      <c r="P46" s="23">
        <f t="shared" ca="1" si="26"/>
        <v>414095.78747768374</v>
      </c>
      <c r="Q46" s="23">
        <f t="shared" ca="1" si="26"/>
        <v>367834.83050534176</v>
      </c>
      <c r="R46" s="23">
        <f t="shared" ca="1" si="26"/>
        <v>20944.017509410329</v>
      </c>
      <c r="S46" s="23">
        <f t="shared" ca="1" si="26"/>
        <v>192370.53865574175</v>
      </c>
      <c r="T46" s="23">
        <f t="shared" ca="1" si="26"/>
        <v>57007.705488760876</v>
      </c>
      <c r="U46" s="23">
        <f t="shared" ca="1" si="26"/>
        <v>21648.840860509667</v>
      </c>
      <c r="V46" s="23">
        <f t="shared" ca="1" si="26"/>
        <v>571721.28028321231</v>
      </c>
      <c r="W46" s="23">
        <f t="shared" ca="1" si="26"/>
        <v>82878.52792220359</v>
      </c>
      <c r="X46" s="23">
        <f t="shared" ref="X46:AI49" ca="1" si="27">$G$7*OFFSET($C$10,MATCH($C46,$C$11:$C$26,0),MATCH(X$29,$D$10:$AI$10,0))</f>
        <v>14422.267742629934</v>
      </c>
      <c r="Y46" s="23">
        <f t="shared" ca="1" si="27"/>
        <v>25748.151095860325</v>
      </c>
      <c r="Z46" s="23">
        <f t="shared" ca="1" si="27"/>
        <v>107782.65781193257</v>
      </c>
      <c r="AA46" s="23">
        <f t="shared" ca="1" si="27"/>
        <v>17866.007997964629</v>
      </c>
      <c r="AB46" s="23">
        <f t="shared" ca="1" si="27"/>
        <v>44634.889000515366</v>
      </c>
      <c r="AC46" s="23">
        <f t="shared" ca="1" si="27"/>
        <v>79246.010259488059</v>
      </c>
      <c r="AD46" s="23">
        <f t="shared" ca="1" si="27"/>
        <v>50851.632102325231</v>
      </c>
      <c r="AE46" s="23">
        <f t="shared" ca="1" si="27"/>
        <v>50819.312975273286</v>
      </c>
      <c r="AF46" s="23">
        <f t="shared" ca="1" si="27"/>
        <v>36712.951788234423</v>
      </c>
      <c r="AG46" s="23">
        <f t="shared" ca="1" si="27"/>
        <v>62817.945188500147</v>
      </c>
      <c r="AH46" s="23">
        <f t="shared" ca="1" si="27"/>
        <v>297095.79073949641</v>
      </c>
      <c r="AI46" s="23">
        <f t="shared" ca="1" si="27"/>
        <v>107617.85472756253</v>
      </c>
      <c r="AJ46" s="21">
        <f t="shared" ca="1" si="7"/>
        <v>3556311.0638510701</v>
      </c>
      <c r="AK46" s="22">
        <f t="shared" ca="1" si="11"/>
        <v>2.1181012330014366E-3</v>
      </c>
    </row>
    <row r="47" spans="2:37" s="1" customFormat="1" x14ac:dyDescent="0.2">
      <c r="C47" s="25" t="s">
        <v>24</v>
      </c>
      <c r="D47" s="23">
        <f t="shared" ca="1" si="25"/>
        <v>0</v>
      </c>
      <c r="E47" s="23">
        <f t="shared" ca="1" si="25"/>
        <v>0</v>
      </c>
      <c r="F47" s="23">
        <f t="shared" ca="1" si="25"/>
        <v>0</v>
      </c>
      <c r="G47" s="23">
        <f t="shared" ca="1" si="25"/>
        <v>388956.0188054372</v>
      </c>
      <c r="H47" s="23">
        <f t="shared" ca="1" si="25"/>
        <v>0</v>
      </c>
      <c r="I47" s="23">
        <f t="shared" ca="1" si="25"/>
        <v>0</v>
      </c>
      <c r="J47" s="23">
        <f t="shared" ca="1" si="25"/>
        <v>0</v>
      </c>
      <c r="K47" s="23">
        <f t="shared" ca="1" si="25"/>
        <v>0</v>
      </c>
      <c r="L47" s="23">
        <f t="shared" ca="1" si="25"/>
        <v>0</v>
      </c>
      <c r="M47" s="23">
        <f t="shared" ca="1" si="25"/>
        <v>0</v>
      </c>
      <c r="N47" s="23">
        <f t="shared" ca="1" si="26"/>
        <v>0</v>
      </c>
      <c r="O47" s="23">
        <f t="shared" ca="1" si="26"/>
        <v>0</v>
      </c>
      <c r="P47" s="23">
        <f t="shared" ca="1" si="26"/>
        <v>17252.760037141172</v>
      </c>
      <c r="Q47" s="23">
        <f t="shared" ca="1" si="26"/>
        <v>28224.193081912814</v>
      </c>
      <c r="R47" s="23">
        <f t="shared" ca="1" si="26"/>
        <v>0</v>
      </c>
      <c r="S47" s="23">
        <f t="shared" ca="1" si="26"/>
        <v>0</v>
      </c>
      <c r="T47" s="23">
        <f t="shared" ca="1" si="26"/>
        <v>0</v>
      </c>
      <c r="U47" s="23">
        <f t="shared" ca="1" si="26"/>
        <v>0</v>
      </c>
      <c r="V47" s="23">
        <f t="shared" ca="1" si="26"/>
        <v>115017.87473334681</v>
      </c>
      <c r="W47" s="23">
        <f t="shared" ca="1" si="26"/>
        <v>0</v>
      </c>
      <c r="X47" s="23">
        <f t="shared" ca="1" si="27"/>
        <v>0</v>
      </c>
      <c r="Y47" s="23">
        <f t="shared" ca="1" si="27"/>
        <v>45116.087912374664</v>
      </c>
      <c r="Z47" s="23">
        <f t="shared" ca="1" si="27"/>
        <v>34685.871132305641</v>
      </c>
      <c r="AA47" s="23">
        <f t="shared" ca="1" si="27"/>
        <v>0</v>
      </c>
      <c r="AB47" s="23">
        <f t="shared" ca="1" si="27"/>
        <v>0</v>
      </c>
      <c r="AC47" s="23">
        <f t="shared" ca="1" si="27"/>
        <v>0</v>
      </c>
      <c r="AD47" s="23">
        <f t="shared" ca="1" si="27"/>
        <v>0</v>
      </c>
      <c r="AE47" s="23">
        <f t="shared" ca="1" si="27"/>
        <v>6598.1849099848432</v>
      </c>
      <c r="AF47" s="23">
        <f t="shared" ca="1" si="27"/>
        <v>64357.520761437539</v>
      </c>
      <c r="AG47" s="23">
        <f t="shared" ca="1" si="27"/>
        <v>0</v>
      </c>
      <c r="AH47" s="23">
        <f t="shared" ca="1" si="27"/>
        <v>40189.799442012576</v>
      </c>
      <c r="AI47" s="23">
        <f t="shared" ca="1" si="27"/>
        <v>0</v>
      </c>
      <c r="AJ47" s="21">
        <f t="shared" ca="1" si="7"/>
        <v>740398.31081595318</v>
      </c>
      <c r="AK47" s="22">
        <f t="shared" ca="1" si="11"/>
        <v>4.4097339824746142E-4</v>
      </c>
    </row>
    <row r="48" spans="2:37" s="1" customFormat="1" x14ac:dyDescent="0.2">
      <c r="C48" s="25" t="s">
        <v>18</v>
      </c>
      <c r="D48" s="23">
        <f t="shared" ca="1" si="25"/>
        <v>0</v>
      </c>
      <c r="E48" s="23">
        <f t="shared" ca="1" si="25"/>
        <v>0</v>
      </c>
      <c r="F48" s="23">
        <f t="shared" ca="1" si="25"/>
        <v>0</v>
      </c>
      <c r="G48" s="23">
        <f t="shared" ca="1" si="25"/>
        <v>1777673.5175605121</v>
      </c>
      <c r="H48" s="23">
        <f t="shared" ca="1" si="25"/>
        <v>0</v>
      </c>
      <c r="I48" s="23">
        <f t="shared" ca="1" si="25"/>
        <v>0</v>
      </c>
      <c r="J48" s="23">
        <f t="shared" ca="1" si="25"/>
        <v>0</v>
      </c>
      <c r="K48" s="23">
        <f t="shared" ca="1" si="25"/>
        <v>0</v>
      </c>
      <c r="L48" s="23">
        <f t="shared" ca="1" si="25"/>
        <v>0</v>
      </c>
      <c r="M48" s="23">
        <f t="shared" ca="1" si="25"/>
        <v>0</v>
      </c>
      <c r="N48" s="23">
        <f t="shared" ca="1" si="26"/>
        <v>0</v>
      </c>
      <c r="O48" s="23">
        <f t="shared" ca="1" si="26"/>
        <v>0</v>
      </c>
      <c r="P48" s="23">
        <f t="shared" ca="1" si="26"/>
        <v>1558211.9123572684</v>
      </c>
      <c r="Q48" s="23">
        <f t="shared" ca="1" si="26"/>
        <v>0</v>
      </c>
      <c r="R48" s="23">
        <f t="shared" ca="1" si="26"/>
        <v>0</v>
      </c>
      <c r="S48" s="23">
        <f t="shared" ca="1" si="26"/>
        <v>57373.354687333507</v>
      </c>
      <c r="T48" s="23">
        <f t="shared" ca="1" si="26"/>
        <v>0</v>
      </c>
      <c r="U48" s="23">
        <f t="shared" ca="1" si="26"/>
        <v>0</v>
      </c>
      <c r="V48" s="23">
        <f t="shared" ca="1" si="26"/>
        <v>2498199.1532334345</v>
      </c>
      <c r="W48" s="23">
        <f t="shared" ca="1" si="26"/>
        <v>2161112.6967144846</v>
      </c>
      <c r="X48" s="23">
        <f t="shared" ca="1" si="27"/>
        <v>3474112.2705042977</v>
      </c>
      <c r="Y48" s="23">
        <f t="shared" ca="1" si="27"/>
        <v>306209.29529624869</v>
      </c>
      <c r="Z48" s="23">
        <f t="shared" ca="1" si="27"/>
        <v>64309.327479466883</v>
      </c>
      <c r="AA48" s="23">
        <f t="shared" ca="1" si="27"/>
        <v>1656670.0535154729</v>
      </c>
      <c r="AB48" s="23">
        <f t="shared" ca="1" si="27"/>
        <v>383146.94792189915</v>
      </c>
      <c r="AC48" s="23">
        <f t="shared" ca="1" si="27"/>
        <v>115159.24713014849</v>
      </c>
      <c r="AD48" s="23">
        <f t="shared" ca="1" si="27"/>
        <v>0</v>
      </c>
      <c r="AE48" s="23">
        <f t="shared" ca="1" si="27"/>
        <v>280468.34737000044</v>
      </c>
      <c r="AF48" s="23">
        <f t="shared" ca="1" si="27"/>
        <v>0</v>
      </c>
      <c r="AG48" s="23">
        <f t="shared" ca="1" si="27"/>
        <v>0</v>
      </c>
      <c r="AH48" s="23">
        <f t="shared" ca="1" si="27"/>
        <v>12409.81088010229</v>
      </c>
      <c r="AI48" s="23">
        <f t="shared" ca="1" si="27"/>
        <v>0</v>
      </c>
      <c r="AJ48" s="21">
        <f t="shared" ca="1" si="7"/>
        <v>14345055.934650669</v>
      </c>
      <c r="AK48" s="22">
        <f t="shared" ca="1" si="11"/>
        <v>8.5437635001915507E-3</v>
      </c>
    </row>
    <row r="49" spans="2:38" s="6" customFormat="1" x14ac:dyDescent="0.2">
      <c r="B49" s="1"/>
      <c r="C49" s="25" t="s">
        <v>20</v>
      </c>
      <c r="D49" s="23">
        <f t="shared" ca="1" si="25"/>
        <v>240624.24570582362</v>
      </c>
      <c r="E49" s="23">
        <f t="shared" ca="1" si="25"/>
        <v>4743.4095075315254</v>
      </c>
      <c r="F49" s="23">
        <f t="shared" ca="1" si="25"/>
        <v>12792.176868529379</v>
      </c>
      <c r="G49" s="23">
        <f t="shared" ca="1" si="25"/>
        <v>4411626.6768435221</v>
      </c>
      <c r="H49" s="23">
        <f t="shared" ca="1" si="25"/>
        <v>53388.425349068311</v>
      </c>
      <c r="I49" s="23">
        <f t="shared" ca="1" si="25"/>
        <v>31.992945786499138</v>
      </c>
      <c r="J49" s="23">
        <f t="shared" ca="1" si="25"/>
        <v>18702.255217269339</v>
      </c>
      <c r="K49" s="23">
        <f t="shared" ca="1" si="25"/>
        <v>27.181772121069788</v>
      </c>
      <c r="L49" s="23">
        <f t="shared" ca="1" si="25"/>
        <v>18916.121400317916</v>
      </c>
      <c r="M49" s="23">
        <f t="shared" ca="1" si="25"/>
        <v>378.8595398234707</v>
      </c>
      <c r="N49" s="23">
        <f t="shared" ca="1" si="26"/>
        <v>822424.93481811043</v>
      </c>
      <c r="O49" s="23">
        <f t="shared" ca="1" si="26"/>
        <v>571.7685765667029</v>
      </c>
      <c r="P49" s="23">
        <f t="shared" ca="1" si="26"/>
        <v>3737317.4200366624</v>
      </c>
      <c r="Q49" s="23">
        <f t="shared" ca="1" si="26"/>
        <v>11229507.98817919</v>
      </c>
      <c r="R49" s="23">
        <f t="shared" ca="1" si="26"/>
        <v>1759.5576547132105</v>
      </c>
      <c r="S49" s="23">
        <f t="shared" ca="1" si="26"/>
        <v>376929.55245755834</v>
      </c>
      <c r="T49" s="23">
        <f t="shared" ca="1" si="26"/>
        <v>5781.9706567333596</v>
      </c>
      <c r="U49" s="23">
        <f t="shared" ca="1" si="26"/>
        <v>349.58477124907853</v>
      </c>
      <c r="V49" s="23">
        <f t="shared" ca="1" si="26"/>
        <v>4694867.4834245555</v>
      </c>
      <c r="W49" s="23">
        <f t="shared" ca="1" si="26"/>
        <v>3244.3891385987686</v>
      </c>
      <c r="X49" s="23">
        <f t="shared" ca="1" si="27"/>
        <v>12445.718001074223</v>
      </c>
      <c r="Y49" s="23">
        <f t="shared" ca="1" si="27"/>
        <v>97239.065860346571</v>
      </c>
      <c r="Z49" s="23">
        <f t="shared" ca="1" si="27"/>
        <v>71518.449899644897</v>
      </c>
      <c r="AA49" s="23">
        <f t="shared" ca="1" si="27"/>
        <v>6573946.4888761314</v>
      </c>
      <c r="AB49" s="23">
        <f t="shared" ca="1" si="27"/>
        <v>1365709.1343801576</v>
      </c>
      <c r="AC49" s="23">
        <f t="shared" ca="1" si="27"/>
        <v>60710.977304307547</v>
      </c>
      <c r="AD49" s="23">
        <f t="shared" ca="1" si="27"/>
        <v>2858.0546114420035</v>
      </c>
      <c r="AE49" s="23">
        <f t="shared" ca="1" si="27"/>
        <v>3883008.8101559798</v>
      </c>
      <c r="AF49" s="23">
        <f t="shared" ca="1" si="27"/>
        <v>48208.666853677256</v>
      </c>
      <c r="AG49" s="23">
        <f t="shared" ca="1" si="27"/>
        <v>2617.08820158872</v>
      </c>
      <c r="AH49" s="23">
        <f t="shared" ca="1" si="27"/>
        <v>1213453.5093842349</v>
      </c>
      <c r="AI49" s="23">
        <f t="shared" ca="1" si="27"/>
        <v>-16598.277328010055</v>
      </c>
      <c r="AJ49" s="21">
        <f t="shared" ca="1" si="7"/>
        <v>38949103.681064315</v>
      </c>
      <c r="AK49" s="22">
        <f t="shared" ca="1" si="11"/>
        <v>2.3197673952015673E-2</v>
      </c>
    </row>
    <row r="50" spans="2:38" s="1" customFormat="1" ht="15" customHeight="1" x14ac:dyDescent="0.3">
      <c r="B50"/>
      <c r="C50" s="24" t="s">
        <v>21</v>
      </c>
      <c r="D50" s="21">
        <f ca="1">SUM(D45,D40:D41,D36,D30)</f>
        <v>26770698.239925891</v>
      </c>
      <c r="E50" s="21">
        <f t="shared" ref="E50:AI50" ca="1" si="28">SUM(E45,E40:E41,E36,E30)</f>
        <v>316984.3400374456</v>
      </c>
      <c r="F50" s="21">
        <f t="shared" ca="1" si="28"/>
        <v>7061980.2845170442</v>
      </c>
      <c r="G50" s="21">
        <f t="shared" ca="1" si="28"/>
        <v>169567989.46760693</v>
      </c>
      <c r="H50" s="21">
        <f t="shared" ca="1" si="28"/>
        <v>8000253.3069343949</v>
      </c>
      <c r="I50" s="21">
        <f t="shared" ca="1" si="28"/>
        <v>334877.96471588523</v>
      </c>
      <c r="J50" s="21">
        <f t="shared" ca="1" si="28"/>
        <v>1237999.7096986738</v>
      </c>
      <c r="K50" s="21">
        <f t="shared" ref="K50" ca="1" si="29">SUM(K45,K40:K41,K36,K30)</f>
        <v>870462.7914157788</v>
      </c>
      <c r="L50" s="21">
        <f t="shared" ca="1" si="28"/>
        <v>5899605.5381229781</v>
      </c>
      <c r="M50" s="21">
        <f t="shared" ca="1" si="28"/>
        <v>363282.01958392316</v>
      </c>
      <c r="N50" s="21">
        <f t="shared" ca="1" si="28"/>
        <v>24704101.348868258</v>
      </c>
      <c r="O50" s="21">
        <f t="shared" ca="1" si="28"/>
        <v>414771.03706071532</v>
      </c>
      <c r="P50" s="21">
        <f t="shared" ca="1" si="28"/>
        <v>231621464.14071894</v>
      </c>
      <c r="Q50" s="21">
        <f t="shared" ca="1" si="28"/>
        <v>253463696.51442698</v>
      </c>
      <c r="R50" s="21">
        <f t="shared" ca="1" si="28"/>
        <v>98534.059847738579</v>
      </c>
      <c r="S50" s="21">
        <f t="shared" ca="1" si="28"/>
        <v>38746785.320538327</v>
      </c>
      <c r="T50" s="21">
        <f t="shared" ca="1" si="28"/>
        <v>472972.67470812204</v>
      </c>
      <c r="U50" s="21">
        <f t="shared" ca="1" si="28"/>
        <v>1268091.7797972022</v>
      </c>
      <c r="V50" s="21">
        <f t="shared" ca="1" si="28"/>
        <v>279124764.08939976</v>
      </c>
      <c r="W50" s="21">
        <f t="shared" ca="1" si="28"/>
        <v>10675614.362413479</v>
      </c>
      <c r="X50" s="21">
        <f t="shared" ca="1" si="28"/>
        <v>6489647.7405423736</v>
      </c>
      <c r="Y50" s="21">
        <f t="shared" ca="1" si="28"/>
        <v>10719624.831744831</v>
      </c>
      <c r="Z50" s="21">
        <f t="shared" ca="1" si="28"/>
        <v>26605570.741105579</v>
      </c>
      <c r="AA50" s="21">
        <f t="shared" ca="1" si="28"/>
        <v>199918340.73764804</v>
      </c>
      <c r="AB50" s="21">
        <f t="shared" ca="1" si="28"/>
        <v>118864700.74499801</v>
      </c>
      <c r="AC50" s="21">
        <f t="shared" ca="1" si="28"/>
        <v>33316308.302183025</v>
      </c>
      <c r="AD50" s="21">
        <f t="shared" ca="1" si="28"/>
        <v>681704.27536657336</v>
      </c>
      <c r="AE50" s="21">
        <f t="shared" ca="1" si="28"/>
        <v>95264131.776143968</v>
      </c>
      <c r="AF50" s="21">
        <f t="shared" ca="1" si="28"/>
        <v>31481776.796334587</v>
      </c>
      <c r="AG50" s="21">
        <f t="shared" ca="1" si="28"/>
        <v>1154007.6261179864</v>
      </c>
      <c r="AH50" s="21">
        <f t="shared" ca="1" si="28"/>
        <v>88800525.96729055</v>
      </c>
      <c r="AI50" s="21">
        <f t="shared" ca="1" si="28"/>
        <v>4697745.9787286315</v>
      </c>
      <c r="AJ50" s="21">
        <f t="shared" ca="1" si="7"/>
        <v>1679009014.5085423</v>
      </c>
      <c r="AK50" s="22">
        <f t="shared" ca="1" si="11"/>
        <v>1</v>
      </c>
      <c r="AL50" s="31"/>
    </row>
    <row r="51" spans="2:38" s="27" customFormat="1" ht="14.4" x14ac:dyDescent="0.3">
      <c r="B51" s="17"/>
      <c r="C51" s="17"/>
      <c r="D51" s="28" t="s">
        <v>38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2:38" s="27" customFormat="1" ht="14.4" x14ac:dyDescent="0.3">
      <c r="B52" s="17"/>
      <c r="C52" s="17"/>
      <c r="D52" s="28" t="s">
        <v>116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2:38" s="15" customFormat="1" x14ac:dyDescent="0.2">
      <c r="B53" s="14"/>
      <c r="C53" s="10" t="s">
        <v>27</v>
      </c>
      <c r="D53" s="42">
        <v>2</v>
      </c>
      <c r="E53" s="42">
        <v>3</v>
      </c>
      <c r="F53" s="42">
        <v>4</v>
      </c>
      <c r="G53" s="42">
        <v>5</v>
      </c>
      <c r="H53" s="42">
        <v>6</v>
      </c>
      <c r="I53" s="42">
        <v>7</v>
      </c>
      <c r="J53" s="42">
        <v>8</v>
      </c>
      <c r="K53" s="42">
        <v>9</v>
      </c>
      <c r="L53" s="42">
        <v>10</v>
      </c>
      <c r="M53" s="42">
        <v>11</v>
      </c>
      <c r="N53" s="42">
        <v>12</v>
      </c>
      <c r="O53" s="42">
        <v>13</v>
      </c>
      <c r="P53" s="42">
        <v>14</v>
      </c>
      <c r="Q53" s="42">
        <v>15</v>
      </c>
      <c r="R53" s="42">
        <v>16</v>
      </c>
      <c r="S53" s="42">
        <v>17</v>
      </c>
      <c r="T53" s="42">
        <v>18</v>
      </c>
      <c r="U53" s="42">
        <v>19</v>
      </c>
      <c r="V53" s="42">
        <v>20</v>
      </c>
      <c r="W53" s="42">
        <v>21</v>
      </c>
      <c r="X53" s="42">
        <v>22</v>
      </c>
      <c r="Y53" s="42">
        <v>23</v>
      </c>
      <c r="Z53" s="42">
        <v>24</v>
      </c>
      <c r="AA53" s="42">
        <v>25</v>
      </c>
      <c r="AB53" s="42">
        <v>26</v>
      </c>
      <c r="AC53" s="42">
        <v>27</v>
      </c>
      <c r="AD53" s="42">
        <v>28</v>
      </c>
      <c r="AE53" s="42">
        <v>29</v>
      </c>
      <c r="AF53" s="42">
        <v>30</v>
      </c>
      <c r="AG53" s="42">
        <v>31</v>
      </c>
      <c r="AH53" s="42">
        <v>32</v>
      </c>
      <c r="AI53" s="42">
        <v>33</v>
      </c>
    </row>
    <row r="54" spans="2:38" s="15" customFormat="1" x14ac:dyDescent="0.2">
      <c r="B54" s="14"/>
      <c r="C54" s="11" t="s">
        <v>21</v>
      </c>
      <c r="D54" s="42">
        <f t="shared" ref="D54:AI54" ca="1" si="30">RANK(D55,$D$55:$AI$55,0)+COUNTIF($D$55:$AI$55,D55)-1</f>
        <v>12</v>
      </c>
      <c r="E54" s="42">
        <f t="shared" ca="1" si="30"/>
        <v>31</v>
      </c>
      <c r="F54" s="42">
        <f t="shared" ca="1" si="30"/>
        <v>18</v>
      </c>
      <c r="G54" s="42">
        <f t="shared" ca="1" si="30"/>
        <v>5</v>
      </c>
      <c r="H54" s="42">
        <f t="shared" ca="1" si="30"/>
        <v>17</v>
      </c>
      <c r="I54" s="42">
        <f t="shared" ca="1" si="30"/>
        <v>30</v>
      </c>
      <c r="J54" s="42">
        <f t="shared" ca="1" si="30"/>
        <v>23</v>
      </c>
      <c r="K54" s="42">
        <f t="shared" ca="1" si="30"/>
        <v>25</v>
      </c>
      <c r="L54" s="42">
        <f t="shared" ca="1" si="30"/>
        <v>20</v>
      </c>
      <c r="M54" s="42">
        <f t="shared" ca="1" si="30"/>
        <v>29</v>
      </c>
      <c r="N54" s="42">
        <f t="shared" ca="1" si="30"/>
        <v>14</v>
      </c>
      <c r="O54" s="42">
        <f t="shared" ca="1" si="30"/>
        <v>28</v>
      </c>
      <c r="P54" s="42">
        <f t="shared" ca="1" si="30"/>
        <v>3</v>
      </c>
      <c r="Q54" s="42">
        <f t="shared" ca="1" si="30"/>
        <v>2</v>
      </c>
      <c r="R54" s="42">
        <f t="shared" ca="1" si="30"/>
        <v>32</v>
      </c>
      <c r="S54" s="42">
        <f t="shared" ca="1" si="30"/>
        <v>9</v>
      </c>
      <c r="T54" s="42">
        <f t="shared" ca="1" si="30"/>
        <v>27</v>
      </c>
      <c r="U54" s="42">
        <f t="shared" ca="1" si="30"/>
        <v>22</v>
      </c>
      <c r="V54" s="42">
        <f t="shared" ca="1" si="30"/>
        <v>1</v>
      </c>
      <c r="W54" s="42">
        <f t="shared" ca="1" si="30"/>
        <v>16</v>
      </c>
      <c r="X54" s="42">
        <f t="shared" ca="1" si="30"/>
        <v>19</v>
      </c>
      <c r="Y54" s="42">
        <f t="shared" ca="1" si="30"/>
        <v>15</v>
      </c>
      <c r="Z54" s="42">
        <f t="shared" ca="1" si="30"/>
        <v>13</v>
      </c>
      <c r="AA54" s="42">
        <f t="shared" ca="1" si="30"/>
        <v>4</v>
      </c>
      <c r="AB54" s="42">
        <f t="shared" ca="1" si="30"/>
        <v>6</v>
      </c>
      <c r="AC54" s="42">
        <f t="shared" ca="1" si="30"/>
        <v>10</v>
      </c>
      <c r="AD54" s="42">
        <f t="shared" ca="1" si="30"/>
        <v>26</v>
      </c>
      <c r="AE54" s="42">
        <f t="shared" ca="1" si="30"/>
        <v>7</v>
      </c>
      <c r="AF54" s="42">
        <f t="shared" ca="1" si="30"/>
        <v>11</v>
      </c>
      <c r="AG54" s="42">
        <f t="shared" ca="1" si="30"/>
        <v>24</v>
      </c>
      <c r="AH54" s="42">
        <f t="shared" ca="1" si="30"/>
        <v>8</v>
      </c>
      <c r="AI54" s="42">
        <f t="shared" ca="1" si="30"/>
        <v>21</v>
      </c>
    </row>
    <row r="55" spans="2:38" s="15" customFormat="1" x14ac:dyDescent="0.2">
      <c r="B55" s="14"/>
      <c r="C55" s="11" t="s">
        <v>28</v>
      </c>
      <c r="D55" s="42">
        <f t="shared" ref="D55:AI55" ca="1" si="31">VLOOKUP($C$54,$C$31:$AI$50,D53,FALSE)+D58/10000000000</f>
        <v>26770698.239925891</v>
      </c>
      <c r="E55" s="42">
        <f t="shared" ca="1" si="31"/>
        <v>316984.34003744577</v>
      </c>
      <c r="F55" s="42">
        <f t="shared" ca="1" si="31"/>
        <v>7061980.2845170442</v>
      </c>
      <c r="G55" s="42">
        <f t="shared" ca="1" si="31"/>
        <v>169567989.46760693</v>
      </c>
      <c r="H55" s="42">
        <f t="shared" ca="1" si="31"/>
        <v>8000253.3069343958</v>
      </c>
      <c r="I55" s="42">
        <f t="shared" ca="1" si="31"/>
        <v>334877.96471588581</v>
      </c>
      <c r="J55" s="42">
        <f t="shared" ca="1" si="31"/>
        <v>1237999.7096986745</v>
      </c>
      <c r="K55" s="42">
        <f t="shared" ca="1" si="31"/>
        <v>870462.79141577962</v>
      </c>
      <c r="L55" s="42">
        <f t="shared" ca="1" si="31"/>
        <v>5899605.538122979</v>
      </c>
      <c r="M55" s="42">
        <f t="shared" ca="1" si="31"/>
        <v>363282.01958392415</v>
      </c>
      <c r="N55" s="42">
        <f t="shared" ca="1" si="31"/>
        <v>24704101.348868258</v>
      </c>
      <c r="O55" s="42">
        <f t="shared" ca="1" si="31"/>
        <v>414771.03706071654</v>
      </c>
      <c r="P55" s="42">
        <f t="shared" ca="1" si="31"/>
        <v>231621464.14071894</v>
      </c>
      <c r="Q55" s="42">
        <f t="shared" ca="1" si="31"/>
        <v>253463696.51442698</v>
      </c>
      <c r="R55" s="42">
        <f t="shared" ca="1" si="31"/>
        <v>98534.059847740078</v>
      </c>
      <c r="S55" s="42">
        <f t="shared" ca="1" si="31"/>
        <v>38746785.320538327</v>
      </c>
      <c r="T55" s="42">
        <f t="shared" ca="1" si="31"/>
        <v>472972.67470812373</v>
      </c>
      <c r="U55" s="42">
        <f t="shared" ca="1" si="31"/>
        <v>1268091.7797972041</v>
      </c>
      <c r="V55" s="42">
        <f t="shared" ca="1" si="31"/>
        <v>279124764.08939976</v>
      </c>
      <c r="W55" s="42">
        <f t="shared" ca="1" si="31"/>
        <v>10675614.362413481</v>
      </c>
      <c r="X55" s="42">
        <f t="shared" ca="1" si="31"/>
        <v>6489647.7405423755</v>
      </c>
      <c r="Y55" s="42">
        <f t="shared" ca="1" si="31"/>
        <v>10719624.831744833</v>
      </c>
      <c r="Z55" s="42">
        <f t="shared" ca="1" si="31"/>
        <v>26605570.741105583</v>
      </c>
      <c r="AA55" s="42">
        <f t="shared" ca="1" si="31"/>
        <v>199918340.73764804</v>
      </c>
      <c r="AB55" s="42">
        <f t="shared" ca="1" si="31"/>
        <v>118864700.74499801</v>
      </c>
      <c r="AC55" s="42">
        <f t="shared" ca="1" si="31"/>
        <v>33316308.302183028</v>
      </c>
      <c r="AD55" s="42">
        <f t="shared" ca="1" si="31"/>
        <v>681704.27536657616</v>
      </c>
      <c r="AE55" s="42">
        <f t="shared" ca="1" si="31"/>
        <v>95264131.776143968</v>
      </c>
      <c r="AF55" s="42">
        <f t="shared" ca="1" si="31"/>
        <v>31481776.796334591</v>
      </c>
      <c r="AG55" s="42">
        <f t="shared" ca="1" si="31"/>
        <v>1154007.6261179894</v>
      </c>
      <c r="AH55" s="42">
        <f t="shared" ca="1" si="31"/>
        <v>88800525.96729055</v>
      </c>
      <c r="AI55" s="42">
        <f t="shared" ca="1" si="31"/>
        <v>4697745.9787286352</v>
      </c>
    </row>
    <row r="56" spans="2:38" x14ac:dyDescent="0.2">
      <c r="C56" s="12"/>
      <c r="D56" s="43" t="str">
        <f t="shared" ref="D56:AI56" si="32">D29</f>
        <v>4 Life Seguros</v>
      </c>
      <c r="E56" s="43" t="str">
        <f t="shared" si="32"/>
        <v>Alemana Seguros</v>
      </c>
      <c r="F56" s="43" t="str">
        <f t="shared" si="32"/>
        <v>BCI Seguros Vida</v>
      </c>
      <c r="G56" s="43" t="str">
        <f t="shared" si="32"/>
        <v>BICE Vida</v>
      </c>
      <c r="H56" s="43" t="str">
        <f t="shared" si="32"/>
        <v>BNP Paribas Cardif</v>
      </c>
      <c r="I56" s="43" t="str">
        <f t="shared" si="32"/>
        <v>Bupa</v>
      </c>
      <c r="J56" s="43" t="str">
        <f t="shared" si="32"/>
        <v>Cámara</v>
      </c>
      <c r="K56" s="43" t="str">
        <f t="shared" si="32"/>
        <v>CF Seguros de Vida</v>
      </c>
      <c r="L56" s="43" t="str">
        <f t="shared" si="32"/>
        <v>Chubb Vida</v>
      </c>
      <c r="M56" s="43" t="str">
        <f t="shared" si="32"/>
        <v>CLC</v>
      </c>
      <c r="N56" s="43" t="str">
        <f t="shared" si="32"/>
        <v>CN Life</v>
      </c>
      <c r="O56" s="43" t="str">
        <f t="shared" si="32"/>
        <v>Colmena Seguros</v>
      </c>
      <c r="P56" s="43" t="str">
        <f t="shared" si="32"/>
        <v>Confuturo</v>
      </c>
      <c r="Q56" s="43" t="str">
        <f t="shared" si="32"/>
        <v>Consorcio Nacional</v>
      </c>
      <c r="R56" s="43" t="str">
        <f t="shared" si="32"/>
        <v>Divina Pastora</v>
      </c>
      <c r="S56" s="43" t="str">
        <f t="shared" si="32"/>
        <v>Euroamérica</v>
      </c>
      <c r="T56" s="43" t="str">
        <f t="shared" si="32"/>
        <v>Help Seguros</v>
      </c>
      <c r="U56" s="43" t="str">
        <f t="shared" si="32"/>
        <v>Mapfre Vida</v>
      </c>
      <c r="V56" s="43" t="str">
        <f t="shared" si="32"/>
        <v>Metlife</v>
      </c>
      <c r="W56" s="43" t="str">
        <f t="shared" si="32"/>
        <v>Mut de Carabineros</v>
      </c>
      <c r="X56" s="43" t="str">
        <f t="shared" si="32"/>
        <v>Mut. Ejerc. Y Aviac.</v>
      </c>
      <c r="Y56" s="43" t="str">
        <f t="shared" si="32"/>
        <v>Mutual de Seguros</v>
      </c>
      <c r="Z56" s="43" t="str">
        <f t="shared" si="32"/>
        <v>Ohio National</v>
      </c>
      <c r="AA56" s="43" t="str">
        <f t="shared" si="32"/>
        <v>Penta Vida</v>
      </c>
      <c r="AB56" s="43" t="str">
        <f t="shared" si="32"/>
        <v>Principal</v>
      </c>
      <c r="AC56" s="43" t="str">
        <f t="shared" si="32"/>
        <v>Renta Nacional</v>
      </c>
      <c r="AD56" s="43" t="str">
        <f t="shared" si="32"/>
        <v>Save Seguros</v>
      </c>
      <c r="AE56" s="43" t="str">
        <f t="shared" si="32"/>
        <v>Security Prevision</v>
      </c>
      <c r="AF56" s="43" t="str">
        <f t="shared" si="32"/>
        <v>Sura</v>
      </c>
      <c r="AG56" s="43" t="str">
        <f t="shared" si="32"/>
        <v>Suramericana</v>
      </c>
      <c r="AH56" s="43" t="str">
        <f t="shared" si="32"/>
        <v>Zurich Chile</v>
      </c>
      <c r="AI56" s="43" t="str">
        <f t="shared" si="32"/>
        <v>Zurich Santander</v>
      </c>
    </row>
    <row r="57" spans="2:38" x14ac:dyDescent="0.2">
      <c r="C57" s="13" t="s">
        <v>29</v>
      </c>
      <c r="D57" s="42">
        <f t="shared" ref="D57:AI57" ca="1" si="33">IF($C$58=D56,D55,0)</f>
        <v>26770698.239925891</v>
      </c>
      <c r="E57" s="42">
        <f t="shared" si="33"/>
        <v>0</v>
      </c>
      <c r="F57" s="42">
        <f t="shared" si="33"/>
        <v>0</v>
      </c>
      <c r="G57" s="42">
        <f t="shared" si="33"/>
        <v>0</v>
      </c>
      <c r="H57" s="42">
        <f t="shared" si="33"/>
        <v>0</v>
      </c>
      <c r="I57" s="42">
        <f t="shared" si="33"/>
        <v>0</v>
      </c>
      <c r="J57" s="42">
        <f t="shared" si="33"/>
        <v>0</v>
      </c>
      <c r="K57" s="42">
        <f t="shared" si="33"/>
        <v>0</v>
      </c>
      <c r="L57" s="42">
        <f t="shared" si="33"/>
        <v>0</v>
      </c>
      <c r="M57" s="42">
        <f t="shared" si="33"/>
        <v>0</v>
      </c>
      <c r="N57" s="42">
        <f t="shared" si="33"/>
        <v>0</v>
      </c>
      <c r="O57" s="42">
        <f t="shared" si="33"/>
        <v>0</v>
      </c>
      <c r="P57" s="42">
        <f t="shared" si="33"/>
        <v>0</v>
      </c>
      <c r="Q57" s="42">
        <f t="shared" si="33"/>
        <v>0</v>
      </c>
      <c r="R57" s="42">
        <f t="shared" si="33"/>
        <v>0</v>
      </c>
      <c r="S57" s="42">
        <f t="shared" si="33"/>
        <v>0</v>
      </c>
      <c r="T57" s="42">
        <f t="shared" si="33"/>
        <v>0</v>
      </c>
      <c r="U57" s="42">
        <f t="shared" si="33"/>
        <v>0</v>
      </c>
      <c r="V57" s="42">
        <f t="shared" si="33"/>
        <v>0</v>
      </c>
      <c r="W57" s="42">
        <f t="shared" si="33"/>
        <v>0</v>
      </c>
      <c r="X57" s="42">
        <f t="shared" si="33"/>
        <v>0</v>
      </c>
      <c r="Y57" s="42">
        <f t="shared" si="33"/>
        <v>0</v>
      </c>
      <c r="Z57" s="42">
        <f t="shared" si="33"/>
        <v>0</v>
      </c>
      <c r="AA57" s="42">
        <f t="shared" si="33"/>
        <v>0</v>
      </c>
      <c r="AB57" s="42">
        <f t="shared" si="33"/>
        <v>0</v>
      </c>
      <c r="AC57" s="42">
        <f t="shared" si="33"/>
        <v>0</v>
      </c>
      <c r="AD57" s="42">
        <f t="shared" si="33"/>
        <v>0</v>
      </c>
      <c r="AE57" s="42">
        <f t="shared" si="33"/>
        <v>0</v>
      </c>
      <c r="AF57" s="42">
        <f t="shared" si="33"/>
        <v>0</v>
      </c>
      <c r="AG57" s="42">
        <f t="shared" si="33"/>
        <v>0</v>
      </c>
      <c r="AH57" s="42">
        <f t="shared" si="33"/>
        <v>0</v>
      </c>
      <c r="AI57" s="42">
        <f t="shared" si="33"/>
        <v>0</v>
      </c>
    </row>
    <row r="58" spans="2:38" x14ac:dyDescent="0.2">
      <c r="C58" s="11" t="s">
        <v>71</v>
      </c>
      <c r="D58" s="42">
        <v>1</v>
      </c>
      <c r="E58" s="42">
        <v>2</v>
      </c>
      <c r="F58" s="42">
        <v>3</v>
      </c>
      <c r="G58" s="42">
        <v>4</v>
      </c>
      <c r="H58" s="42">
        <v>5</v>
      </c>
      <c r="I58" s="42">
        <v>6</v>
      </c>
      <c r="J58" s="42">
        <v>7</v>
      </c>
      <c r="K58" s="42">
        <v>8</v>
      </c>
      <c r="L58" s="42">
        <v>9</v>
      </c>
      <c r="M58" s="42">
        <v>10</v>
      </c>
      <c r="N58" s="42">
        <v>11</v>
      </c>
      <c r="O58" s="42">
        <v>12</v>
      </c>
      <c r="P58" s="42">
        <v>13</v>
      </c>
      <c r="Q58" s="42">
        <v>14</v>
      </c>
      <c r="R58" s="42">
        <v>15</v>
      </c>
      <c r="S58" s="42">
        <v>16</v>
      </c>
      <c r="T58" s="42">
        <v>17</v>
      </c>
      <c r="U58" s="42">
        <v>19</v>
      </c>
      <c r="V58" s="42">
        <v>20</v>
      </c>
      <c r="W58" s="42">
        <v>21</v>
      </c>
      <c r="X58" s="42">
        <v>22</v>
      </c>
      <c r="Y58" s="42">
        <v>23</v>
      </c>
      <c r="Z58" s="42">
        <v>24</v>
      </c>
      <c r="AA58" s="42">
        <v>25</v>
      </c>
      <c r="AB58" s="42">
        <v>26</v>
      </c>
      <c r="AC58" s="42">
        <v>27</v>
      </c>
      <c r="AD58" s="42">
        <v>28</v>
      </c>
      <c r="AE58" s="42">
        <v>29</v>
      </c>
      <c r="AF58" s="42">
        <v>30</v>
      </c>
      <c r="AG58" s="42">
        <v>31</v>
      </c>
      <c r="AH58" s="42">
        <v>32</v>
      </c>
      <c r="AI58" s="42">
        <v>33</v>
      </c>
    </row>
    <row r="59" spans="2:38" s="16" customFormat="1" x14ac:dyDescent="0.2">
      <c r="B59" s="14"/>
      <c r="C59" s="12" t="s">
        <v>28</v>
      </c>
      <c r="D59" s="42">
        <f t="shared" ref="D59:AI59" ca="1" si="34">HLOOKUP(D58,$D$54:$AI$56,2,FALSE)</f>
        <v>279124764.08939976</v>
      </c>
      <c r="E59" s="42">
        <f t="shared" ca="1" si="34"/>
        <v>253463696.51442698</v>
      </c>
      <c r="F59" s="42">
        <f t="shared" ca="1" si="34"/>
        <v>231621464.14071894</v>
      </c>
      <c r="G59" s="42">
        <f t="shared" ca="1" si="34"/>
        <v>199918340.73764804</v>
      </c>
      <c r="H59" s="42">
        <f t="shared" ca="1" si="34"/>
        <v>169567989.46760693</v>
      </c>
      <c r="I59" s="42">
        <f t="shared" ca="1" si="34"/>
        <v>118864700.74499801</v>
      </c>
      <c r="J59" s="42">
        <f t="shared" ca="1" si="34"/>
        <v>95264131.776143968</v>
      </c>
      <c r="K59" s="42">
        <f t="shared" ca="1" si="34"/>
        <v>88800525.96729055</v>
      </c>
      <c r="L59" s="42">
        <f t="shared" ca="1" si="34"/>
        <v>38746785.320538327</v>
      </c>
      <c r="M59" s="42">
        <f t="shared" ca="1" si="34"/>
        <v>33316308.302183028</v>
      </c>
      <c r="N59" s="42">
        <f t="shared" ca="1" si="34"/>
        <v>31481776.796334591</v>
      </c>
      <c r="O59" s="42">
        <f t="shared" ca="1" si="34"/>
        <v>26770698.239925891</v>
      </c>
      <c r="P59" s="42">
        <f t="shared" ca="1" si="34"/>
        <v>26605570.741105583</v>
      </c>
      <c r="Q59" s="42">
        <f t="shared" ca="1" si="34"/>
        <v>24704101.348868258</v>
      </c>
      <c r="R59" s="42">
        <f t="shared" ca="1" si="34"/>
        <v>10719624.831744833</v>
      </c>
      <c r="S59" s="42">
        <f t="shared" ca="1" si="34"/>
        <v>10675614.362413481</v>
      </c>
      <c r="T59" s="42">
        <f t="shared" ca="1" si="34"/>
        <v>8000253.3069343958</v>
      </c>
      <c r="U59" s="42">
        <f t="shared" ca="1" si="34"/>
        <v>6489647.7405423755</v>
      </c>
      <c r="V59" s="42">
        <f t="shared" ca="1" si="34"/>
        <v>5899605.538122979</v>
      </c>
      <c r="W59" s="42">
        <f t="shared" ca="1" si="34"/>
        <v>4697745.9787286352</v>
      </c>
      <c r="X59" s="42">
        <f t="shared" ca="1" si="34"/>
        <v>1268091.7797972041</v>
      </c>
      <c r="Y59" s="42">
        <f t="shared" ca="1" si="34"/>
        <v>1237999.7096986745</v>
      </c>
      <c r="Z59" s="42">
        <f t="shared" ca="1" si="34"/>
        <v>1154007.6261179894</v>
      </c>
      <c r="AA59" s="42">
        <f t="shared" ca="1" si="34"/>
        <v>870462.79141577962</v>
      </c>
      <c r="AB59" s="42">
        <f t="shared" ca="1" si="34"/>
        <v>681704.27536657616</v>
      </c>
      <c r="AC59" s="42">
        <f t="shared" ca="1" si="34"/>
        <v>472972.67470812373</v>
      </c>
      <c r="AD59" s="42">
        <f t="shared" ca="1" si="34"/>
        <v>414771.03706071654</v>
      </c>
      <c r="AE59" s="42">
        <f t="shared" ca="1" si="34"/>
        <v>363282.01958392415</v>
      </c>
      <c r="AF59" s="42">
        <f t="shared" ca="1" si="34"/>
        <v>334877.96471588581</v>
      </c>
      <c r="AG59" s="42">
        <f t="shared" ca="1" si="34"/>
        <v>316984.34003744577</v>
      </c>
      <c r="AH59" s="42">
        <f t="shared" ca="1" si="34"/>
        <v>98534.059847740078</v>
      </c>
      <c r="AI59" s="42" t="e">
        <f t="shared" ca="1" si="34"/>
        <v>#N/A</v>
      </c>
    </row>
    <row r="60" spans="2:38" x14ac:dyDescent="0.2">
      <c r="C60" s="12" t="s">
        <v>30</v>
      </c>
      <c r="D60" s="43" t="str">
        <f t="shared" ref="D60:AI60" ca="1" si="35">HLOOKUP(D58,$D$54:$AI$56,3,FALSE)</f>
        <v>Metlife</v>
      </c>
      <c r="E60" s="43" t="str">
        <f t="shared" ca="1" si="35"/>
        <v>Consorcio Nacional</v>
      </c>
      <c r="F60" s="43" t="str">
        <f t="shared" ca="1" si="35"/>
        <v>Confuturo</v>
      </c>
      <c r="G60" s="43" t="str">
        <f t="shared" ca="1" si="35"/>
        <v>Penta Vida</v>
      </c>
      <c r="H60" s="43" t="str">
        <f t="shared" ca="1" si="35"/>
        <v>BICE Vida</v>
      </c>
      <c r="I60" s="43" t="str">
        <f t="shared" ca="1" si="35"/>
        <v>Principal</v>
      </c>
      <c r="J60" s="43" t="str">
        <f t="shared" ca="1" si="35"/>
        <v>Security Prevision</v>
      </c>
      <c r="K60" s="43" t="str">
        <f t="shared" ca="1" si="35"/>
        <v>Zurich Chile</v>
      </c>
      <c r="L60" s="43" t="str">
        <f t="shared" ca="1" si="35"/>
        <v>Euroamérica</v>
      </c>
      <c r="M60" s="43" t="str">
        <f t="shared" ca="1" si="35"/>
        <v>Renta Nacional</v>
      </c>
      <c r="N60" s="43" t="str">
        <f t="shared" ca="1" si="35"/>
        <v>Sura</v>
      </c>
      <c r="O60" s="43" t="str">
        <f t="shared" ca="1" si="35"/>
        <v>4 Life Seguros</v>
      </c>
      <c r="P60" s="43" t="str">
        <f t="shared" ca="1" si="35"/>
        <v>Ohio National</v>
      </c>
      <c r="Q60" s="43" t="str">
        <f t="shared" ca="1" si="35"/>
        <v>CN Life</v>
      </c>
      <c r="R60" s="43" t="str">
        <f t="shared" ca="1" si="35"/>
        <v>Mutual de Seguros</v>
      </c>
      <c r="S60" s="43" t="str">
        <f t="shared" ca="1" si="35"/>
        <v>Mut de Carabineros</v>
      </c>
      <c r="T60" s="43" t="str">
        <f t="shared" ca="1" si="35"/>
        <v>BNP Paribas Cardif</v>
      </c>
      <c r="U60" s="43" t="str">
        <f t="shared" ca="1" si="35"/>
        <v>Mut. Ejerc. Y Aviac.</v>
      </c>
      <c r="V60" s="43" t="str">
        <f t="shared" ca="1" si="35"/>
        <v>Chubb Vida</v>
      </c>
      <c r="W60" s="43" t="str">
        <f t="shared" ca="1" si="35"/>
        <v>Zurich Santander</v>
      </c>
      <c r="X60" s="43" t="str">
        <f t="shared" ca="1" si="35"/>
        <v>Mapfre Vida</v>
      </c>
      <c r="Y60" s="43" t="str">
        <f t="shared" ca="1" si="35"/>
        <v>Cámara</v>
      </c>
      <c r="Z60" s="43" t="str">
        <f t="shared" ca="1" si="35"/>
        <v>Suramericana</v>
      </c>
      <c r="AA60" s="43" t="str">
        <f t="shared" ca="1" si="35"/>
        <v>CF Seguros de Vida</v>
      </c>
      <c r="AB60" s="43" t="str">
        <f t="shared" ca="1" si="35"/>
        <v>Save Seguros</v>
      </c>
      <c r="AC60" s="43" t="str">
        <f t="shared" ca="1" si="35"/>
        <v>Help Seguros</v>
      </c>
      <c r="AD60" s="43" t="str">
        <f t="shared" ca="1" si="35"/>
        <v>Colmena Seguros</v>
      </c>
      <c r="AE60" s="43" t="str">
        <f t="shared" ca="1" si="35"/>
        <v>CLC</v>
      </c>
      <c r="AF60" s="43" t="str">
        <f t="shared" ca="1" si="35"/>
        <v>Bupa</v>
      </c>
      <c r="AG60" s="43" t="str">
        <f t="shared" ca="1" si="35"/>
        <v>Alemana Seguros</v>
      </c>
      <c r="AH60" s="43" t="str">
        <f t="shared" ca="1" si="35"/>
        <v>Divina Pastora</v>
      </c>
      <c r="AI60" s="43" t="e">
        <f t="shared" ca="1" si="35"/>
        <v>#N/A</v>
      </c>
    </row>
    <row r="61" spans="2:38" x14ac:dyDescent="0.2">
      <c r="C61" s="12"/>
      <c r="D61" s="42">
        <f t="shared" ref="D61:AI61" ca="1" si="36">IF($C$58=D60,D59,0)</f>
        <v>0</v>
      </c>
      <c r="E61" s="42">
        <f t="shared" ca="1" si="36"/>
        <v>0</v>
      </c>
      <c r="F61" s="42">
        <f t="shared" ca="1" si="36"/>
        <v>0</v>
      </c>
      <c r="G61" s="42">
        <f t="shared" ca="1" si="36"/>
        <v>0</v>
      </c>
      <c r="H61" s="42">
        <f t="shared" ca="1" si="36"/>
        <v>0</v>
      </c>
      <c r="I61" s="42">
        <f t="shared" ca="1" si="36"/>
        <v>0</v>
      </c>
      <c r="J61" s="42">
        <f t="shared" ca="1" si="36"/>
        <v>0</v>
      </c>
      <c r="K61" s="42">
        <f t="shared" ca="1" si="36"/>
        <v>0</v>
      </c>
      <c r="L61" s="42">
        <f t="shared" ca="1" si="36"/>
        <v>0</v>
      </c>
      <c r="M61" s="42">
        <f t="shared" ca="1" si="36"/>
        <v>0</v>
      </c>
      <c r="N61" s="42">
        <f t="shared" ca="1" si="36"/>
        <v>0</v>
      </c>
      <c r="O61" s="42">
        <f t="shared" ca="1" si="36"/>
        <v>26770698.239925891</v>
      </c>
      <c r="P61" s="42">
        <f t="shared" ca="1" si="36"/>
        <v>0</v>
      </c>
      <c r="Q61" s="42">
        <f t="shared" ca="1" si="36"/>
        <v>0</v>
      </c>
      <c r="R61" s="42">
        <f t="shared" ca="1" si="36"/>
        <v>0</v>
      </c>
      <c r="S61" s="42">
        <f t="shared" ca="1" si="36"/>
        <v>0</v>
      </c>
      <c r="T61" s="42">
        <f t="shared" ca="1" si="36"/>
        <v>0</v>
      </c>
      <c r="U61" s="42">
        <f t="shared" ca="1" si="36"/>
        <v>0</v>
      </c>
      <c r="V61" s="42">
        <f t="shared" ca="1" si="36"/>
        <v>0</v>
      </c>
      <c r="W61" s="42">
        <f t="shared" ca="1" si="36"/>
        <v>0</v>
      </c>
      <c r="X61" s="42">
        <f t="shared" ca="1" si="36"/>
        <v>0</v>
      </c>
      <c r="Y61" s="42">
        <f t="shared" ca="1" si="36"/>
        <v>0</v>
      </c>
      <c r="Z61" s="42">
        <f t="shared" ca="1" si="36"/>
        <v>0</v>
      </c>
      <c r="AA61" s="42">
        <f t="shared" ca="1" si="36"/>
        <v>0</v>
      </c>
      <c r="AB61" s="42">
        <f t="shared" ca="1" si="36"/>
        <v>0</v>
      </c>
      <c r="AC61" s="42">
        <f t="shared" ca="1" si="36"/>
        <v>0</v>
      </c>
      <c r="AD61" s="42">
        <f t="shared" ca="1" si="36"/>
        <v>0</v>
      </c>
      <c r="AE61" s="42">
        <f t="shared" ca="1" si="36"/>
        <v>0</v>
      </c>
      <c r="AF61" s="42">
        <f t="shared" ca="1" si="36"/>
        <v>0</v>
      </c>
      <c r="AG61" s="42">
        <f t="shared" ca="1" si="36"/>
        <v>0</v>
      </c>
      <c r="AH61" s="42">
        <f t="shared" ca="1" si="36"/>
        <v>0</v>
      </c>
      <c r="AI61" s="42" t="e">
        <f t="shared" ca="1" si="36"/>
        <v>#N/A</v>
      </c>
    </row>
    <row r="62" spans="2:38" s="15" customFormat="1" x14ac:dyDescent="0.2">
      <c r="B62" s="14"/>
      <c r="C62" s="1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</row>
    <row r="63" spans="2:38" s="15" customFormat="1" x14ac:dyDescent="0.2">
      <c r="B63" s="14"/>
      <c r="C63" s="12"/>
      <c r="D63" s="43" t="str">
        <f t="shared" ref="D63:AI63" ca="1" si="37">IF($C$55=$C$59,D60,D56)</f>
        <v>Metlife</v>
      </c>
      <c r="E63" s="43" t="str">
        <f t="shared" ca="1" si="37"/>
        <v>Consorcio Nacional</v>
      </c>
      <c r="F63" s="43" t="str">
        <f t="shared" ca="1" si="37"/>
        <v>Confuturo</v>
      </c>
      <c r="G63" s="43" t="str">
        <f t="shared" ca="1" si="37"/>
        <v>Penta Vida</v>
      </c>
      <c r="H63" s="43" t="str">
        <f t="shared" ca="1" si="37"/>
        <v>BICE Vida</v>
      </c>
      <c r="I63" s="43" t="str">
        <f t="shared" ca="1" si="37"/>
        <v>Principal</v>
      </c>
      <c r="J63" s="43" t="str">
        <f t="shared" ca="1" si="37"/>
        <v>Security Prevision</v>
      </c>
      <c r="K63" s="43" t="str">
        <f t="shared" ca="1" si="37"/>
        <v>Zurich Chile</v>
      </c>
      <c r="L63" s="43" t="str">
        <f t="shared" ca="1" si="37"/>
        <v>Euroamérica</v>
      </c>
      <c r="M63" s="43" t="str">
        <f t="shared" ca="1" si="37"/>
        <v>Renta Nacional</v>
      </c>
      <c r="N63" s="43" t="str">
        <f t="shared" ca="1" si="37"/>
        <v>Sura</v>
      </c>
      <c r="O63" s="43" t="str">
        <f t="shared" ca="1" si="37"/>
        <v>4 Life Seguros</v>
      </c>
      <c r="P63" s="43" t="str">
        <f t="shared" ca="1" si="37"/>
        <v>Ohio National</v>
      </c>
      <c r="Q63" s="43" t="str">
        <f t="shared" ca="1" si="37"/>
        <v>CN Life</v>
      </c>
      <c r="R63" s="43" t="str">
        <f t="shared" ca="1" si="37"/>
        <v>Mutual de Seguros</v>
      </c>
      <c r="S63" s="43" t="str">
        <f t="shared" ca="1" si="37"/>
        <v>Mut de Carabineros</v>
      </c>
      <c r="T63" s="43" t="str">
        <f t="shared" ca="1" si="37"/>
        <v>BNP Paribas Cardif</v>
      </c>
      <c r="U63" s="43" t="str">
        <f t="shared" ca="1" si="37"/>
        <v>Mut. Ejerc. Y Aviac.</v>
      </c>
      <c r="V63" s="43" t="str">
        <f t="shared" ca="1" si="37"/>
        <v>Chubb Vida</v>
      </c>
      <c r="W63" s="43" t="str">
        <f t="shared" ca="1" si="37"/>
        <v>Zurich Santander</v>
      </c>
      <c r="X63" s="43" t="str">
        <f t="shared" ca="1" si="37"/>
        <v>Mapfre Vida</v>
      </c>
      <c r="Y63" s="43" t="str">
        <f t="shared" ca="1" si="37"/>
        <v>Cámara</v>
      </c>
      <c r="Z63" s="43" t="str">
        <f t="shared" ca="1" si="37"/>
        <v>Suramericana</v>
      </c>
      <c r="AA63" s="43" t="str">
        <f t="shared" ca="1" si="37"/>
        <v>CF Seguros de Vida</v>
      </c>
      <c r="AB63" s="43" t="str">
        <f t="shared" ca="1" si="37"/>
        <v>Save Seguros</v>
      </c>
      <c r="AC63" s="43" t="str">
        <f t="shared" ca="1" si="37"/>
        <v>Help Seguros</v>
      </c>
      <c r="AD63" s="43" t="str">
        <f t="shared" ca="1" si="37"/>
        <v>Colmena Seguros</v>
      </c>
      <c r="AE63" s="43" t="str">
        <f t="shared" ca="1" si="37"/>
        <v>CLC</v>
      </c>
      <c r="AF63" s="43" t="str">
        <f t="shared" ca="1" si="37"/>
        <v>Bupa</v>
      </c>
      <c r="AG63" s="43" t="str">
        <f t="shared" ca="1" si="37"/>
        <v>Alemana Seguros</v>
      </c>
      <c r="AH63" s="43" t="str">
        <f t="shared" ca="1" si="37"/>
        <v>Divina Pastora</v>
      </c>
      <c r="AI63" s="43" t="e">
        <f t="shared" ca="1" si="37"/>
        <v>#N/A</v>
      </c>
    </row>
    <row r="64" spans="2:38" s="15" customFormat="1" x14ac:dyDescent="0.2">
      <c r="B64" s="14"/>
      <c r="C64" s="12"/>
      <c r="D64" s="43">
        <f t="shared" ref="D64:AI64" ca="1" si="38">IF($C$55=$C$59,D59,D55)</f>
        <v>279124764.08939976</v>
      </c>
      <c r="E64" s="43">
        <f t="shared" ca="1" si="38"/>
        <v>253463696.51442698</v>
      </c>
      <c r="F64" s="43">
        <f t="shared" ca="1" si="38"/>
        <v>231621464.14071894</v>
      </c>
      <c r="G64" s="43">
        <f t="shared" ca="1" si="38"/>
        <v>199918340.73764804</v>
      </c>
      <c r="H64" s="43">
        <f t="shared" ca="1" si="38"/>
        <v>169567989.46760693</v>
      </c>
      <c r="I64" s="43">
        <f t="shared" ca="1" si="38"/>
        <v>118864700.74499801</v>
      </c>
      <c r="J64" s="43">
        <f t="shared" ca="1" si="38"/>
        <v>95264131.776143968</v>
      </c>
      <c r="K64" s="43">
        <f t="shared" ca="1" si="38"/>
        <v>88800525.96729055</v>
      </c>
      <c r="L64" s="43">
        <f t="shared" ca="1" si="38"/>
        <v>38746785.320538327</v>
      </c>
      <c r="M64" s="43">
        <f t="shared" ca="1" si="38"/>
        <v>33316308.302183028</v>
      </c>
      <c r="N64" s="43">
        <f t="shared" ca="1" si="38"/>
        <v>31481776.796334591</v>
      </c>
      <c r="O64" s="43">
        <f t="shared" ca="1" si="38"/>
        <v>26770698.239925891</v>
      </c>
      <c r="P64" s="43">
        <f t="shared" ca="1" si="38"/>
        <v>26605570.741105583</v>
      </c>
      <c r="Q64" s="43">
        <f t="shared" ca="1" si="38"/>
        <v>24704101.348868258</v>
      </c>
      <c r="R64" s="43">
        <f t="shared" ca="1" si="38"/>
        <v>10719624.831744833</v>
      </c>
      <c r="S64" s="43">
        <f t="shared" ca="1" si="38"/>
        <v>10675614.362413481</v>
      </c>
      <c r="T64" s="43">
        <f t="shared" ca="1" si="38"/>
        <v>8000253.3069343958</v>
      </c>
      <c r="U64" s="43">
        <f t="shared" ca="1" si="38"/>
        <v>6489647.7405423755</v>
      </c>
      <c r="V64" s="43">
        <f t="shared" ca="1" si="38"/>
        <v>5899605.538122979</v>
      </c>
      <c r="W64" s="43">
        <f t="shared" ca="1" si="38"/>
        <v>4697745.9787286352</v>
      </c>
      <c r="X64" s="43">
        <f t="shared" ca="1" si="38"/>
        <v>1268091.7797972041</v>
      </c>
      <c r="Y64" s="43">
        <f t="shared" ca="1" si="38"/>
        <v>1237999.7096986745</v>
      </c>
      <c r="Z64" s="43">
        <f t="shared" ca="1" si="38"/>
        <v>1154007.6261179894</v>
      </c>
      <c r="AA64" s="43">
        <f t="shared" ca="1" si="38"/>
        <v>870462.79141577962</v>
      </c>
      <c r="AB64" s="43">
        <f t="shared" ca="1" si="38"/>
        <v>681704.27536657616</v>
      </c>
      <c r="AC64" s="43">
        <f t="shared" ca="1" si="38"/>
        <v>472972.67470812373</v>
      </c>
      <c r="AD64" s="43">
        <f t="shared" ca="1" si="38"/>
        <v>414771.03706071654</v>
      </c>
      <c r="AE64" s="43">
        <f t="shared" ca="1" si="38"/>
        <v>363282.01958392415</v>
      </c>
      <c r="AF64" s="43">
        <f t="shared" ca="1" si="38"/>
        <v>334877.96471588581</v>
      </c>
      <c r="AG64" s="43">
        <f t="shared" ca="1" si="38"/>
        <v>316984.34003744577</v>
      </c>
      <c r="AH64" s="43">
        <f t="shared" ca="1" si="38"/>
        <v>98534.059847740078</v>
      </c>
      <c r="AI64" s="43" t="e">
        <f t="shared" ca="1" si="38"/>
        <v>#N/A</v>
      </c>
    </row>
    <row r="65" spans="2:35" s="15" customFormat="1" ht="14.4" x14ac:dyDescent="0.3">
      <c r="B65" s="17"/>
      <c r="C65" s="17"/>
      <c r="D65" s="43">
        <f t="shared" ref="D65:AI65" ca="1" si="39">IF($C$55=$C$59,D61,D57)</f>
        <v>0</v>
      </c>
      <c r="E65" s="43">
        <f t="shared" ca="1" si="39"/>
        <v>0</v>
      </c>
      <c r="F65" s="43">
        <f t="shared" ca="1" si="39"/>
        <v>0</v>
      </c>
      <c r="G65" s="43">
        <f t="shared" ca="1" si="39"/>
        <v>0</v>
      </c>
      <c r="H65" s="43">
        <f t="shared" ca="1" si="39"/>
        <v>0</v>
      </c>
      <c r="I65" s="43">
        <f t="shared" ca="1" si="39"/>
        <v>0</v>
      </c>
      <c r="J65" s="43">
        <f t="shared" ca="1" si="39"/>
        <v>0</v>
      </c>
      <c r="K65" s="43">
        <f t="shared" ca="1" si="39"/>
        <v>0</v>
      </c>
      <c r="L65" s="43">
        <f t="shared" ca="1" si="39"/>
        <v>0</v>
      </c>
      <c r="M65" s="43">
        <f t="shared" ca="1" si="39"/>
        <v>0</v>
      </c>
      <c r="N65" s="43">
        <f t="shared" ca="1" si="39"/>
        <v>0</v>
      </c>
      <c r="O65" s="43">
        <f t="shared" ca="1" si="39"/>
        <v>26770698.239925891</v>
      </c>
      <c r="P65" s="43">
        <f t="shared" ca="1" si="39"/>
        <v>0</v>
      </c>
      <c r="Q65" s="43">
        <f t="shared" ca="1" si="39"/>
        <v>0</v>
      </c>
      <c r="R65" s="43">
        <f t="shared" ca="1" si="39"/>
        <v>0</v>
      </c>
      <c r="S65" s="43">
        <f t="shared" ca="1" si="39"/>
        <v>0</v>
      </c>
      <c r="T65" s="43">
        <f t="shared" ca="1" si="39"/>
        <v>0</v>
      </c>
      <c r="U65" s="43">
        <f t="shared" ca="1" si="39"/>
        <v>0</v>
      </c>
      <c r="V65" s="43">
        <f t="shared" ca="1" si="39"/>
        <v>0</v>
      </c>
      <c r="W65" s="43">
        <f t="shared" ca="1" si="39"/>
        <v>0</v>
      </c>
      <c r="X65" s="43">
        <f t="shared" ca="1" si="39"/>
        <v>0</v>
      </c>
      <c r="Y65" s="43">
        <f t="shared" ca="1" si="39"/>
        <v>0</v>
      </c>
      <c r="Z65" s="43">
        <f t="shared" ca="1" si="39"/>
        <v>0</v>
      </c>
      <c r="AA65" s="43">
        <f t="shared" ca="1" si="39"/>
        <v>0</v>
      </c>
      <c r="AB65" s="43">
        <f t="shared" ca="1" si="39"/>
        <v>0</v>
      </c>
      <c r="AC65" s="43">
        <f t="shared" ca="1" si="39"/>
        <v>0</v>
      </c>
      <c r="AD65" s="43">
        <f t="shared" ca="1" si="39"/>
        <v>0</v>
      </c>
      <c r="AE65" s="43">
        <f t="shared" ca="1" si="39"/>
        <v>0</v>
      </c>
      <c r="AF65" s="43">
        <f t="shared" ca="1" si="39"/>
        <v>0</v>
      </c>
      <c r="AG65" s="43">
        <f t="shared" ca="1" si="39"/>
        <v>0</v>
      </c>
      <c r="AH65" s="43">
        <f t="shared" ca="1" si="39"/>
        <v>0</v>
      </c>
      <c r="AI65" s="43" t="e">
        <f t="shared" ca="1" si="39"/>
        <v>#N/A</v>
      </c>
    </row>
    <row r="66" spans="2:35" s="15" customFormat="1" ht="14.4" x14ac:dyDescent="0.3">
      <c r="B66" s="17"/>
      <c r="C66" s="17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2:35" ht="14.4" x14ac:dyDescent="0.3">
      <c r="B67" s="17"/>
      <c r="C67" s="17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</row>
    <row r="68" spans="2:35" ht="14.4" x14ac:dyDescent="0.3">
      <c r="B68" s="17"/>
      <c r="C68" s="17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</row>
    <row r="69" spans="2:35" s="16" customFormat="1" ht="14.4" x14ac:dyDescent="0.3">
      <c r="B69" s="17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</row>
    <row r="70" spans="2:35" ht="14.4" x14ac:dyDescent="0.3">
      <c r="B70" s="17"/>
      <c r="C70" s="17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</row>
    <row r="71" spans="2:35" ht="14.4" x14ac:dyDescent="0.3">
      <c r="B71" s="17"/>
      <c r="C71" s="17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</row>
    <row r="72" spans="2:35" ht="14.4" x14ac:dyDescent="0.3">
      <c r="B72" s="17"/>
      <c r="C72" s="17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</row>
    <row r="73" spans="2:35" ht="14.4" x14ac:dyDescent="0.3">
      <c r="B73" s="17"/>
      <c r="C73" s="17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</row>
    <row r="74" spans="2:35" ht="14.4" x14ac:dyDescent="0.3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2:35" s="16" customFormat="1" ht="14.4" x14ac:dyDescent="0.3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2:35" s="15" customFormat="1" ht="14.4" x14ac:dyDescent="0.3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2:35" s="15" customFormat="1" ht="14.4" x14ac:dyDescent="0.3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2:35" ht="14.4" x14ac:dyDescent="0.3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2:35" ht="14.4" x14ac:dyDescent="0.3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2:35" ht="14.4" x14ac:dyDescent="0.3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2:15" ht="14.4" x14ac:dyDescent="0.3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2:15" ht="14.4" x14ac:dyDescent="0.3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2:15" ht="14.4" x14ac:dyDescent="0.3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2:15" ht="14.4" x14ac:dyDescent="0.3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2:15" ht="14.4" x14ac:dyDescent="0.3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2:15" ht="14.4" x14ac:dyDescent="0.3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2:15" ht="14.4" x14ac:dyDescent="0.3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2:15" ht="14.4" x14ac:dyDescent="0.3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2:15" ht="14.4" x14ac:dyDescent="0.3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2:15" ht="14.4" x14ac:dyDescent="0.3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2:15" ht="14.4" x14ac:dyDescent="0.3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2:15" ht="14.4" x14ac:dyDescent="0.3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2:15" ht="14.4" x14ac:dyDescent="0.3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2:15" ht="14.4" x14ac:dyDescent="0.3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2:15" ht="14.4" x14ac:dyDescent="0.3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2:15" ht="14.4" x14ac:dyDescent="0.3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14.4" x14ac:dyDescent="0.3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2:15" ht="14.4" x14ac:dyDescent="0.3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2:15" ht="14.4" x14ac:dyDescent="0.3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2:15" ht="14.4" x14ac:dyDescent="0.3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2:15" ht="14.4" x14ac:dyDescent="0.3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2:15" ht="14.4" x14ac:dyDescent="0.3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2:15" ht="14.4" x14ac:dyDescent="0.3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2:15" ht="14.4" x14ac:dyDescent="0.3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2:15" ht="14.4" x14ac:dyDescent="0.3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2:15" ht="14.4" x14ac:dyDescent="0.3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2:15" ht="14.4" x14ac:dyDescent="0.3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2:15" ht="14.4" x14ac:dyDescent="0.3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2:15" ht="14.4" x14ac:dyDescent="0.3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2:15" ht="14.4" x14ac:dyDescent="0.3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2:15" ht="14.4" x14ac:dyDescent="0.3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2:15" ht="14.4" x14ac:dyDescent="0.3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2:15" ht="14.4" x14ac:dyDescent="0.3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2:15" ht="14.4" x14ac:dyDescent="0.3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2:15" ht="14.4" x14ac:dyDescent="0.3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2:15" ht="14.4" x14ac:dyDescent="0.3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2:15" ht="14.4" x14ac:dyDescent="0.3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2:15" ht="14.4" x14ac:dyDescent="0.3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2:15" ht="14.4" x14ac:dyDescent="0.3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2:15" ht="14.4" x14ac:dyDescent="0.3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2:15" ht="14.4" x14ac:dyDescent="0.3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2:15" ht="14.4" x14ac:dyDescent="0.3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2:15" ht="14.4" x14ac:dyDescent="0.3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2:15" ht="14.4" x14ac:dyDescent="0.3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14.4" x14ac:dyDescent="0.3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2:15" ht="14.4" x14ac:dyDescent="0.3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2:15" ht="14.4" x14ac:dyDescent="0.3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2:15" ht="14.4" x14ac:dyDescent="0.3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2:15" ht="14.4" x14ac:dyDescent="0.3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2:15" ht="14.4" x14ac:dyDescent="0.3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2:15" ht="14.4" x14ac:dyDescent="0.3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2:15" ht="14.4" x14ac:dyDescent="0.3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2:15" ht="14.4" x14ac:dyDescent="0.3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2:15" ht="14.4" x14ac:dyDescent="0.3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2:15" ht="14.4" x14ac:dyDescent="0.3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2:15" ht="14.4" x14ac:dyDescent="0.3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2:15" ht="14.4" x14ac:dyDescent="0.3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2:15" ht="14.4" x14ac:dyDescent="0.3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2:15" ht="14.4" x14ac:dyDescent="0.3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2:15" ht="14.4" x14ac:dyDescent="0.3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2:15" ht="14.4" x14ac:dyDescent="0.3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2:15" ht="14.4" x14ac:dyDescent="0.3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2:15" ht="14.4" x14ac:dyDescent="0.3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2:15" ht="14.4" x14ac:dyDescent="0.3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spans="2:15" ht="14.4" x14ac:dyDescent="0.3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2:15" ht="14.4" x14ac:dyDescent="0.3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2:15" ht="14.4" x14ac:dyDescent="0.3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2:15" ht="14.4" x14ac:dyDescent="0.3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2:15" ht="14.4" x14ac:dyDescent="0.3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spans="2:15" ht="14.4" x14ac:dyDescent="0.3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2:15" ht="14.4" x14ac:dyDescent="0.3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spans="2:15" ht="14.4" x14ac:dyDescent="0.3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2:15" ht="14.4" x14ac:dyDescent="0.3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2:15" ht="14.4" x14ac:dyDescent="0.3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spans="2:15" ht="14.4" x14ac:dyDescent="0.3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2:15" ht="14.4" x14ac:dyDescent="0.3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2:15" ht="14.4" x14ac:dyDescent="0.3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2:15" ht="14.4" x14ac:dyDescent="0.3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2:15" ht="14.4" x14ac:dyDescent="0.3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2:15" ht="14.4" x14ac:dyDescent="0.3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2:15" ht="14.4" x14ac:dyDescent="0.3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2:15" ht="14.4" x14ac:dyDescent="0.3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2:15" ht="14.4" x14ac:dyDescent="0.3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2:15" ht="14.4" x14ac:dyDescent="0.3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2:15" ht="14.4" x14ac:dyDescent="0.3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2:15" ht="14.4" x14ac:dyDescent="0.3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2:15" ht="14.4" x14ac:dyDescent="0.3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2:15" ht="14.4" x14ac:dyDescent="0.3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2:15" ht="14.4" x14ac:dyDescent="0.3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2:15" ht="14.4" x14ac:dyDescent="0.3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2:15" ht="14.4" x14ac:dyDescent="0.3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spans="2:15" ht="14.4" x14ac:dyDescent="0.3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spans="2:15" ht="14.4" x14ac:dyDescent="0.3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spans="2:15" ht="14.4" x14ac:dyDescent="0.3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2:15" ht="14.4" x14ac:dyDescent="0.3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2:15" ht="14.4" x14ac:dyDescent="0.3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2:15" ht="14.4" x14ac:dyDescent="0.3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ht="14.4" x14ac:dyDescent="0.3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ht="14.4" x14ac:dyDescent="0.3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2:15" ht="14.4" x14ac:dyDescent="0.3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spans="2:15" ht="14.4" x14ac:dyDescent="0.3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2:15" ht="14.4" x14ac:dyDescent="0.3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2:15" ht="14.4" x14ac:dyDescent="0.3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2:15" ht="14.4" x14ac:dyDescent="0.3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2:15" ht="14.4" x14ac:dyDescent="0.3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2:15" ht="14.4" x14ac:dyDescent="0.3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2:15" ht="14.4" x14ac:dyDescent="0.3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2:15" ht="14.4" x14ac:dyDescent="0.3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2:15" ht="14.4" x14ac:dyDescent="0.3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2:15" ht="14.4" x14ac:dyDescent="0.3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2:15" ht="14.4" x14ac:dyDescent="0.3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2:15" ht="14.4" x14ac:dyDescent="0.3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2:15" ht="14.4" x14ac:dyDescent="0.3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2:15" ht="14.4" x14ac:dyDescent="0.3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2:15" ht="14.4" x14ac:dyDescent="0.3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2:15" ht="14.4" x14ac:dyDescent="0.3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2:15" ht="14.4" x14ac:dyDescent="0.3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2:15" ht="14.4" x14ac:dyDescent="0.3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2:15" ht="14.4" x14ac:dyDescent="0.3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spans="2:15" ht="14.4" x14ac:dyDescent="0.3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spans="2:15" ht="14.4" x14ac:dyDescent="0.3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spans="2:15" ht="14.4" x14ac:dyDescent="0.3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spans="2:15" ht="14.4" x14ac:dyDescent="0.3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spans="2:15" ht="14.4" x14ac:dyDescent="0.3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2:15" ht="14.4" x14ac:dyDescent="0.3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2:15" ht="14.4" x14ac:dyDescent="0.3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2:15" ht="14.4" x14ac:dyDescent="0.3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spans="2:15" ht="14.4" x14ac:dyDescent="0.3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2:15" ht="14.4" x14ac:dyDescent="0.3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2:15" ht="14.4" x14ac:dyDescent="0.3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2:15" ht="14.4" x14ac:dyDescent="0.3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2:15" ht="14.4" x14ac:dyDescent="0.3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2:15" ht="14.4" x14ac:dyDescent="0.3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spans="2:15" ht="14.4" x14ac:dyDescent="0.3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spans="2:15" ht="14.4" x14ac:dyDescent="0.3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spans="2:15" ht="14.4" x14ac:dyDescent="0.3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spans="2:15" ht="14.4" x14ac:dyDescent="0.3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spans="2:15" ht="14.4" x14ac:dyDescent="0.3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spans="2:15" ht="14.4" x14ac:dyDescent="0.3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2:15" ht="14.4" x14ac:dyDescent="0.3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2:15" ht="14.4" x14ac:dyDescent="0.3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2:15" ht="14.4" x14ac:dyDescent="0.3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</sheetData>
  <sheetProtection algorithmName="SHA-512" hashValue="hA1aQYd/RBZUx241g98LGqsOjtxJfpnDxnEG/YklzGeSM0ESjQNkspmOzfeSaqGaLnSEDRvdMVLLHbVpHdmgNA==" saltValue="vUPTruIF+FVi6/UMf9zxAg==" spinCount="100000" sheet="1"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C55" xr:uid="{00000000-0002-0000-0000-000000000000}">
      <formula1>$C$59:$C$60</formula1>
    </dataValidation>
    <dataValidation type="list" allowBlank="1" showInputMessage="1" showErrorMessage="1" sqref="C54" xr:uid="{00000000-0002-0000-0000-000001000000}">
      <formula1>$C$31:$C$50</formula1>
    </dataValidation>
    <dataValidation type="list" allowBlank="1" showInputMessage="1" showErrorMessage="1" sqref="C7" xr:uid="{00000000-0002-0000-0000-000002000000}">
      <formula1>$H$5:$H$7</formula1>
    </dataValidation>
    <dataValidation type="list" allowBlank="1" showInputMessage="1" showErrorMessage="1" sqref="C58" xr:uid="{00000000-0002-0000-0000-000003000000}">
      <formula1>$D$29:$AI$29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D106-AE60-443D-89B4-5D670C126922}">
  <sheetPr codeName="Hoja2"/>
  <dimension ref="A1:S49"/>
  <sheetViews>
    <sheetView topLeftCell="C11" workbookViewId="0">
      <selection activeCell="S41" sqref="S41"/>
    </sheetView>
  </sheetViews>
  <sheetFormatPr baseColWidth="10" defaultColWidth="10.88671875" defaultRowHeight="14.4" x14ac:dyDescent="0.3"/>
  <cols>
    <col min="1" max="2" width="10.88671875" style="34" customWidth="1"/>
    <col min="3" max="4" width="11.109375" style="34" customWidth="1"/>
    <col min="5" max="5" width="12.33203125" style="34" customWidth="1"/>
    <col min="6" max="6" width="11.109375" style="34" customWidth="1"/>
    <col min="7" max="7" width="13.33203125" style="34" customWidth="1"/>
    <col min="8" max="8" width="11.109375" style="34" customWidth="1"/>
    <col min="9" max="9" width="12.33203125" style="34" customWidth="1"/>
    <col min="10" max="10" width="11.109375" style="34" customWidth="1"/>
    <col min="11" max="13" width="12.33203125" style="34" customWidth="1"/>
    <col min="14" max="15" width="11.109375" style="34" customWidth="1"/>
    <col min="16" max="16" width="12.33203125" style="34" customWidth="1"/>
    <col min="17" max="17" width="11.109375" style="34" customWidth="1"/>
    <col min="18" max="18" width="12.33203125" style="34" customWidth="1"/>
    <col min="19" max="19" width="13.33203125" style="34" customWidth="1"/>
    <col min="20" max="16384" width="10.88671875" style="34"/>
  </cols>
  <sheetData>
    <row r="1" spans="1:19" x14ac:dyDescent="0.3">
      <c r="A1" s="32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x14ac:dyDescent="0.3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6" spans="1:19" ht="24" x14ac:dyDescent="0.3">
      <c r="A6" s="33"/>
      <c r="B6" s="33"/>
      <c r="C6" s="35" t="s">
        <v>47</v>
      </c>
      <c r="D6" s="35" t="s">
        <v>48</v>
      </c>
      <c r="E6" s="35" t="s">
        <v>49</v>
      </c>
      <c r="F6" s="35" t="s">
        <v>50</v>
      </c>
      <c r="G6" s="35" t="s">
        <v>51</v>
      </c>
      <c r="H6" s="35" t="s">
        <v>52</v>
      </c>
      <c r="I6" s="35" t="s">
        <v>53</v>
      </c>
      <c r="J6" s="35" t="s">
        <v>54</v>
      </c>
      <c r="K6" s="35" t="s">
        <v>55</v>
      </c>
      <c r="L6" s="35" t="s">
        <v>56</v>
      </c>
      <c r="M6" s="35" t="s">
        <v>57</v>
      </c>
      <c r="N6" s="35" t="s">
        <v>58</v>
      </c>
      <c r="O6" s="35" t="s">
        <v>59</v>
      </c>
      <c r="P6" s="35" t="s">
        <v>60</v>
      </c>
      <c r="Q6" s="35" t="s">
        <v>61</v>
      </c>
      <c r="R6" s="35" t="s">
        <v>62</v>
      </c>
      <c r="S6" s="35" t="s">
        <v>39</v>
      </c>
    </row>
    <row r="7" spans="1:19" ht="24" x14ac:dyDescent="0.3">
      <c r="A7" s="35" t="s">
        <v>45</v>
      </c>
      <c r="B7" s="35" t="s">
        <v>46</v>
      </c>
      <c r="C7" s="50" t="s">
        <v>47</v>
      </c>
      <c r="D7" s="50" t="s">
        <v>48</v>
      </c>
      <c r="E7" s="50" t="s">
        <v>49</v>
      </c>
      <c r="F7" s="50" t="s">
        <v>50</v>
      </c>
      <c r="G7" s="50" t="s">
        <v>51</v>
      </c>
      <c r="H7" s="50" t="s">
        <v>52</v>
      </c>
      <c r="I7" s="50" t="s">
        <v>53</v>
      </c>
      <c r="J7" s="50" t="s">
        <v>54</v>
      </c>
      <c r="K7" s="50" t="s">
        <v>55</v>
      </c>
      <c r="L7" s="50" t="s">
        <v>56</v>
      </c>
      <c r="M7" s="50" t="s">
        <v>57</v>
      </c>
      <c r="N7" s="50" t="s">
        <v>58</v>
      </c>
      <c r="O7" s="50" t="s">
        <v>59</v>
      </c>
      <c r="P7" s="50" t="s">
        <v>60</v>
      </c>
      <c r="Q7" s="50" t="s">
        <v>61</v>
      </c>
      <c r="R7" s="50" t="s">
        <v>62</v>
      </c>
      <c r="S7" s="50" t="s">
        <v>39</v>
      </c>
    </row>
    <row r="8" spans="1:19" x14ac:dyDescent="0.3">
      <c r="A8" s="40" t="s">
        <v>71</v>
      </c>
      <c r="B8" s="1" t="s">
        <v>92</v>
      </c>
      <c r="C8" s="51">
        <v>23934177</v>
      </c>
      <c r="D8" s="51">
        <v>1317458</v>
      </c>
      <c r="E8" s="51">
        <v>78791123</v>
      </c>
      <c r="F8" s="51">
        <v>540126</v>
      </c>
      <c r="G8" s="51">
        <v>308129458</v>
      </c>
      <c r="H8" s="51">
        <v>1690963</v>
      </c>
      <c r="I8" s="51">
        <v>71463861</v>
      </c>
      <c r="J8" s="51">
        <v>1753758</v>
      </c>
      <c r="K8" s="51">
        <v>3845595</v>
      </c>
      <c r="L8" s="51">
        <v>86577148</v>
      </c>
      <c r="M8" s="51">
        <v>244543136</v>
      </c>
      <c r="N8" s="51">
        <v>712703</v>
      </c>
      <c r="O8" s="51"/>
      <c r="P8" s="51">
        <v>152724937</v>
      </c>
      <c r="Q8" s="51"/>
      <c r="R8" s="51">
        <v>8852412</v>
      </c>
      <c r="S8" s="51">
        <v>984876855</v>
      </c>
    </row>
    <row r="9" spans="1:19" x14ac:dyDescent="0.3">
      <c r="A9" s="40" t="s">
        <v>72</v>
      </c>
      <c r="B9" s="1" t="s">
        <v>93</v>
      </c>
      <c r="C9" s="51">
        <v>3481234</v>
      </c>
      <c r="D9" s="51"/>
      <c r="E9" s="51">
        <v>4579709</v>
      </c>
      <c r="F9" s="51"/>
      <c r="G9" s="51">
        <v>3037039</v>
      </c>
      <c r="H9" s="51"/>
      <c r="I9" s="51"/>
      <c r="J9" s="51"/>
      <c r="K9" s="51">
        <v>212878</v>
      </c>
      <c r="L9" s="51"/>
      <c r="M9" s="51"/>
      <c r="N9" s="51">
        <v>176284</v>
      </c>
      <c r="O9" s="51"/>
      <c r="P9" s="51"/>
      <c r="Q9" s="51"/>
      <c r="R9" s="51">
        <v>174507</v>
      </c>
      <c r="S9" s="51">
        <v>11661651</v>
      </c>
    </row>
    <row r="10" spans="1:19" x14ac:dyDescent="0.3">
      <c r="A10" s="41" t="s">
        <v>73</v>
      </c>
      <c r="B10" s="14" t="s">
        <v>94</v>
      </c>
      <c r="C10" s="51">
        <v>1868609</v>
      </c>
      <c r="D10" s="51">
        <v>3972680</v>
      </c>
      <c r="E10" s="51">
        <v>84593368</v>
      </c>
      <c r="F10" s="51">
        <v>46862</v>
      </c>
      <c r="G10" s="51">
        <v>73753205</v>
      </c>
      <c r="H10" s="51"/>
      <c r="I10" s="51">
        <v>3380269</v>
      </c>
      <c r="J10" s="51">
        <v>325023</v>
      </c>
      <c r="K10" s="51">
        <v>18603788</v>
      </c>
      <c r="L10" s="51">
        <v>18057356</v>
      </c>
      <c r="M10" s="51">
        <v>13395329</v>
      </c>
      <c r="N10" s="51">
        <v>7283618</v>
      </c>
      <c r="O10" s="51"/>
      <c r="P10" s="51">
        <v>34055012</v>
      </c>
      <c r="Q10" s="51"/>
      <c r="R10" s="51">
        <v>470616</v>
      </c>
      <c r="S10" s="51">
        <v>259805735</v>
      </c>
    </row>
    <row r="11" spans="1:19" x14ac:dyDescent="0.3">
      <c r="A11" s="41" t="s">
        <v>74</v>
      </c>
      <c r="B11" s="14" t="s">
        <v>95</v>
      </c>
      <c r="C11" s="51">
        <v>18584926</v>
      </c>
      <c r="D11" s="51">
        <v>62792478</v>
      </c>
      <c r="E11" s="51">
        <v>648811181</v>
      </c>
      <c r="F11" s="51">
        <v>3631726</v>
      </c>
      <c r="G11" s="51">
        <v>2253487379</v>
      </c>
      <c r="H11" s="51">
        <v>86489841</v>
      </c>
      <c r="I11" s="51">
        <v>960768095</v>
      </c>
      <c r="J11" s="51">
        <v>2253278</v>
      </c>
      <c r="K11" s="51">
        <v>27938603</v>
      </c>
      <c r="L11" s="51">
        <v>120907502</v>
      </c>
      <c r="M11" s="51">
        <v>827779023</v>
      </c>
      <c r="N11" s="51">
        <v>4317532</v>
      </c>
      <c r="O11" s="51">
        <v>14309443</v>
      </c>
      <c r="P11" s="51">
        <v>978526409</v>
      </c>
      <c r="Q11" s="51">
        <v>65399471</v>
      </c>
      <c r="R11" s="51">
        <v>162300922</v>
      </c>
      <c r="S11" s="51">
        <v>6238297809</v>
      </c>
    </row>
    <row r="12" spans="1:19" x14ac:dyDescent="0.3">
      <c r="A12" s="41" t="s">
        <v>75</v>
      </c>
      <c r="B12" s="14" t="s">
        <v>96</v>
      </c>
      <c r="C12" s="51">
        <v>109893646</v>
      </c>
      <c r="D12" s="51">
        <v>3109061</v>
      </c>
      <c r="E12" s="51">
        <v>99042291</v>
      </c>
      <c r="F12" s="51">
        <v>2598</v>
      </c>
      <c r="G12" s="51">
        <v>64754765</v>
      </c>
      <c r="H12" s="51"/>
      <c r="I12" s="51">
        <v>132161</v>
      </c>
      <c r="J12" s="51"/>
      <c r="K12" s="51">
        <v>4059444</v>
      </c>
      <c r="L12" s="51"/>
      <c r="M12" s="51"/>
      <c r="N12" s="51">
        <v>8433357</v>
      </c>
      <c r="O12" s="51"/>
      <c r="P12" s="51">
        <v>2932750</v>
      </c>
      <c r="Q12" s="51"/>
      <c r="R12" s="51">
        <v>1964126</v>
      </c>
      <c r="S12" s="51">
        <v>294324199</v>
      </c>
    </row>
    <row r="13" spans="1:19" x14ac:dyDescent="0.3">
      <c r="A13" s="41" t="s">
        <v>76</v>
      </c>
      <c r="B13" s="14" t="s">
        <v>97</v>
      </c>
      <c r="C13" s="51">
        <v>6132301</v>
      </c>
      <c r="D13" s="51">
        <v>1545200</v>
      </c>
      <c r="E13" s="51">
        <v>4019389</v>
      </c>
      <c r="F13" s="51"/>
      <c r="G13" s="51"/>
      <c r="H13" s="51"/>
      <c r="I13" s="51"/>
      <c r="J13" s="51"/>
      <c r="K13" s="51">
        <v>514373</v>
      </c>
      <c r="L13" s="51"/>
      <c r="M13" s="51"/>
      <c r="N13" s="51">
        <v>107506</v>
      </c>
      <c r="O13" s="51"/>
      <c r="P13" s="51"/>
      <c r="Q13" s="51"/>
      <c r="R13" s="51">
        <v>1177</v>
      </c>
      <c r="S13" s="51">
        <v>12319946</v>
      </c>
    </row>
    <row r="14" spans="1:19" x14ac:dyDescent="0.3">
      <c r="A14" s="41" t="s">
        <v>77</v>
      </c>
      <c r="B14" s="14" t="s">
        <v>98</v>
      </c>
      <c r="C14" s="51">
        <v>1980367</v>
      </c>
      <c r="D14" s="51"/>
      <c r="E14" s="51">
        <v>28167755</v>
      </c>
      <c r="F14" s="51"/>
      <c r="G14" s="51">
        <v>4324633</v>
      </c>
      <c r="H14" s="51"/>
      <c r="I14" s="51"/>
      <c r="J14" s="51"/>
      <c r="K14" s="51">
        <v>3844554</v>
      </c>
      <c r="L14" s="51"/>
      <c r="M14" s="51"/>
      <c r="N14" s="51">
        <v>541722</v>
      </c>
      <c r="O14" s="51"/>
      <c r="P14" s="51">
        <v>5998142</v>
      </c>
      <c r="Q14" s="51"/>
      <c r="R14" s="51">
        <v>688044</v>
      </c>
      <c r="S14" s="51">
        <v>45545217</v>
      </c>
    </row>
    <row r="15" spans="1:19" x14ac:dyDescent="0.3">
      <c r="A15" s="41" t="s">
        <v>78</v>
      </c>
      <c r="B15" s="14" t="s">
        <v>99</v>
      </c>
      <c r="C15" s="51">
        <v>20027097</v>
      </c>
      <c r="D15" s="51"/>
      <c r="E15" s="51">
        <v>11549673</v>
      </c>
      <c r="F15" s="51"/>
      <c r="G15" s="51"/>
      <c r="H15" s="51"/>
      <c r="I15" s="51"/>
      <c r="J15" s="51"/>
      <c r="K15" s="51">
        <v>10901</v>
      </c>
      <c r="L15" s="51"/>
      <c r="M15" s="51"/>
      <c r="N15" s="51">
        <v>435098</v>
      </c>
      <c r="O15" s="51"/>
      <c r="P15" s="51"/>
      <c r="Q15" s="51"/>
      <c r="R15" s="51">
        <v>1000</v>
      </c>
      <c r="S15" s="51">
        <v>32023769</v>
      </c>
    </row>
    <row r="16" spans="1:19" x14ac:dyDescent="0.3">
      <c r="A16" s="41" t="s">
        <v>79</v>
      </c>
      <c r="B16" s="14" t="s">
        <v>100</v>
      </c>
      <c r="C16" s="51">
        <v>89402227</v>
      </c>
      <c r="D16" s="51"/>
      <c r="E16" s="51">
        <v>63482412</v>
      </c>
      <c r="F16" s="51"/>
      <c r="G16" s="51">
        <v>54528090</v>
      </c>
      <c r="H16" s="51"/>
      <c r="I16" s="51"/>
      <c r="J16" s="51"/>
      <c r="K16" s="51"/>
      <c r="L16" s="51"/>
      <c r="M16" s="51"/>
      <c r="N16" s="51">
        <v>8934071</v>
      </c>
      <c r="O16" s="51"/>
      <c r="P16" s="51"/>
      <c r="Q16" s="51"/>
      <c r="R16" s="51">
        <v>695912</v>
      </c>
      <c r="S16" s="51">
        <v>217042712</v>
      </c>
    </row>
    <row r="17" spans="1:19" x14ac:dyDescent="0.3">
      <c r="A17" s="41" t="s">
        <v>2</v>
      </c>
      <c r="B17" s="14" t="s">
        <v>2</v>
      </c>
      <c r="C17" s="51">
        <v>2314180</v>
      </c>
      <c r="D17" s="51">
        <v>2890</v>
      </c>
      <c r="E17" s="51">
        <v>7110419</v>
      </c>
      <c r="F17" s="51">
        <v>27084</v>
      </c>
      <c r="G17" s="51">
        <v>3270479</v>
      </c>
      <c r="H17" s="51"/>
      <c r="I17" s="51"/>
      <c r="J17" s="51"/>
      <c r="K17" s="51"/>
      <c r="L17" s="51"/>
      <c r="M17" s="51"/>
      <c r="N17" s="51">
        <v>625923</v>
      </c>
      <c r="O17" s="51"/>
      <c r="P17" s="51"/>
      <c r="Q17" s="51"/>
      <c r="R17" s="51">
        <v>13938</v>
      </c>
      <c r="S17" s="51">
        <v>13364913</v>
      </c>
    </row>
    <row r="18" spans="1:19" x14ac:dyDescent="0.3">
      <c r="A18" s="41" t="s">
        <v>70</v>
      </c>
      <c r="B18" s="14" t="s">
        <v>101</v>
      </c>
      <c r="C18" s="51">
        <v>1306577</v>
      </c>
      <c r="D18" s="51">
        <v>1140256</v>
      </c>
      <c r="E18" s="51">
        <v>40406943</v>
      </c>
      <c r="F18" s="51">
        <v>157999</v>
      </c>
      <c r="G18" s="51">
        <v>411456600</v>
      </c>
      <c r="H18" s="51">
        <v>25028364</v>
      </c>
      <c r="I18" s="51">
        <v>60457833</v>
      </c>
      <c r="J18" s="51">
        <v>8761664</v>
      </c>
      <c r="K18" s="51">
        <v>25719506</v>
      </c>
      <c r="L18" s="51">
        <v>35342642</v>
      </c>
      <c r="M18" s="51">
        <v>199258770</v>
      </c>
      <c r="N18" s="51">
        <v>2365637</v>
      </c>
      <c r="O18" s="51"/>
      <c r="P18" s="51">
        <v>67188800</v>
      </c>
      <c r="Q18" s="51"/>
      <c r="R18" s="51">
        <v>30256487</v>
      </c>
      <c r="S18" s="51">
        <v>908848078</v>
      </c>
    </row>
    <row r="19" spans="1:19" x14ac:dyDescent="0.3">
      <c r="A19" s="41" t="s">
        <v>80</v>
      </c>
      <c r="B19" s="14" t="s">
        <v>102</v>
      </c>
      <c r="C19" s="51">
        <v>4468977</v>
      </c>
      <c r="D19" s="51">
        <v>1419</v>
      </c>
      <c r="E19" s="51">
        <v>6611713</v>
      </c>
      <c r="F19" s="51">
        <v>21869</v>
      </c>
      <c r="G19" s="51">
        <v>3772776</v>
      </c>
      <c r="H19" s="51"/>
      <c r="I19" s="51"/>
      <c r="J19" s="51"/>
      <c r="K19" s="51"/>
      <c r="L19" s="51"/>
      <c r="M19" s="51"/>
      <c r="N19" s="51">
        <v>361372</v>
      </c>
      <c r="O19" s="51"/>
      <c r="P19" s="51"/>
      <c r="Q19" s="51"/>
      <c r="R19" s="51">
        <v>21035</v>
      </c>
      <c r="S19" s="51">
        <v>15259161</v>
      </c>
    </row>
    <row r="20" spans="1:19" x14ac:dyDescent="0.3">
      <c r="A20" s="41" t="s">
        <v>81</v>
      </c>
      <c r="B20" s="14" t="s">
        <v>103</v>
      </c>
      <c r="C20" s="51">
        <v>67860131</v>
      </c>
      <c r="D20" s="51">
        <v>618530028</v>
      </c>
      <c r="E20" s="51">
        <v>1120330039</v>
      </c>
      <c r="F20" s="51">
        <v>34675580</v>
      </c>
      <c r="G20" s="51">
        <v>1776929610</v>
      </c>
      <c r="H20" s="51">
        <v>200605363</v>
      </c>
      <c r="I20" s="51">
        <v>369876397</v>
      </c>
      <c r="J20" s="51">
        <v>39894749</v>
      </c>
      <c r="K20" s="51">
        <v>69760111</v>
      </c>
      <c r="L20" s="51">
        <v>224443506</v>
      </c>
      <c r="M20" s="51">
        <v>1986616971</v>
      </c>
      <c r="N20" s="51">
        <v>15234319</v>
      </c>
      <c r="O20" s="51">
        <v>634718</v>
      </c>
      <c r="P20" s="51">
        <v>1800994771</v>
      </c>
      <c r="Q20" s="51">
        <v>57325619</v>
      </c>
      <c r="R20" s="51">
        <v>137493516</v>
      </c>
      <c r="S20" s="51">
        <v>8521205428</v>
      </c>
    </row>
    <row r="21" spans="1:19" x14ac:dyDescent="0.3">
      <c r="A21" s="41" t="s">
        <v>82</v>
      </c>
      <c r="B21" s="14" t="s">
        <v>104</v>
      </c>
      <c r="C21" s="51">
        <v>219300839</v>
      </c>
      <c r="D21" s="51">
        <v>56747890</v>
      </c>
      <c r="E21" s="51">
        <v>500978340</v>
      </c>
      <c r="F21" s="51">
        <v>7542736</v>
      </c>
      <c r="G21" s="51">
        <v>1945217452</v>
      </c>
      <c r="H21" s="51">
        <v>231514045</v>
      </c>
      <c r="I21" s="51">
        <v>819803718</v>
      </c>
      <c r="J21" s="51">
        <v>237460903</v>
      </c>
      <c r="K21" s="51">
        <v>752726042</v>
      </c>
      <c r="L21" s="51">
        <v>271567824</v>
      </c>
      <c r="M21" s="51">
        <v>2272071686</v>
      </c>
      <c r="N21" s="51">
        <v>13532408</v>
      </c>
      <c r="O21" s="51">
        <v>1038350</v>
      </c>
      <c r="P21" s="51">
        <v>1582138533</v>
      </c>
      <c r="Q21" s="51"/>
      <c r="R21" s="51">
        <v>413126412</v>
      </c>
      <c r="S21" s="51">
        <v>9324767178</v>
      </c>
    </row>
    <row r="22" spans="1:19" x14ac:dyDescent="0.3">
      <c r="A22" s="41" t="s">
        <v>83</v>
      </c>
      <c r="B22" s="14" t="s">
        <v>105</v>
      </c>
      <c r="C22" s="51">
        <v>1463516</v>
      </c>
      <c r="D22" s="51">
        <v>441540</v>
      </c>
      <c r="E22" s="51">
        <v>884699</v>
      </c>
      <c r="F22" s="51"/>
      <c r="G22" s="51"/>
      <c r="H22" s="51"/>
      <c r="I22" s="51"/>
      <c r="J22" s="51"/>
      <c r="K22" s="51"/>
      <c r="L22" s="51"/>
      <c r="M22" s="51"/>
      <c r="N22" s="51">
        <v>770517</v>
      </c>
      <c r="O22" s="51"/>
      <c r="P22" s="51"/>
      <c r="Q22" s="51"/>
      <c r="R22" s="51">
        <v>64733</v>
      </c>
      <c r="S22" s="51">
        <v>3625005</v>
      </c>
    </row>
    <row r="23" spans="1:19" x14ac:dyDescent="0.3">
      <c r="A23" s="41" t="s">
        <v>84</v>
      </c>
      <c r="B23" s="14" t="s">
        <v>106</v>
      </c>
      <c r="C23" s="51">
        <v>132040227</v>
      </c>
      <c r="D23" s="51">
        <v>26854914</v>
      </c>
      <c r="E23" s="51">
        <v>7213540</v>
      </c>
      <c r="F23" s="51">
        <v>429239</v>
      </c>
      <c r="G23" s="51">
        <v>696805268</v>
      </c>
      <c r="H23" s="51">
        <v>35309159</v>
      </c>
      <c r="I23" s="51">
        <v>30050651</v>
      </c>
      <c r="J23" s="51">
        <v>42781221</v>
      </c>
      <c r="K23" s="51">
        <v>33436301</v>
      </c>
      <c r="L23" s="51">
        <v>79479379</v>
      </c>
      <c r="M23" s="51">
        <v>35549044</v>
      </c>
      <c r="N23" s="51">
        <v>7077189</v>
      </c>
      <c r="O23" s="51"/>
      <c r="P23" s="51">
        <v>282465576</v>
      </c>
      <c r="Q23" s="51">
        <v>2110729</v>
      </c>
      <c r="R23" s="51">
        <v>13866997</v>
      </c>
      <c r="S23" s="51">
        <v>1425469434</v>
      </c>
    </row>
    <row r="24" spans="1:19" x14ac:dyDescent="0.3">
      <c r="A24" s="40" t="s">
        <v>113</v>
      </c>
      <c r="B24" s="14" t="s">
        <v>107</v>
      </c>
      <c r="C24" s="51">
        <v>3059177</v>
      </c>
      <c r="D24" s="51">
        <v>101534</v>
      </c>
      <c r="E24" s="51">
        <v>7496463</v>
      </c>
      <c r="F24" s="51"/>
      <c r="G24" s="51">
        <v>4005429</v>
      </c>
      <c r="H24" s="51"/>
      <c r="I24" s="51"/>
      <c r="J24" s="51"/>
      <c r="K24" s="51"/>
      <c r="L24" s="51"/>
      <c r="M24" s="51">
        <v>427767</v>
      </c>
      <c r="N24" s="51">
        <v>2097277</v>
      </c>
      <c r="O24" s="51"/>
      <c r="P24" s="51"/>
      <c r="Q24" s="51"/>
      <c r="R24" s="51">
        <v>212715</v>
      </c>
      <c r="S24" s="51">
        <v>17400362</v>
      </c>
    </row>
    <row r="25" spans="1:19" x14ac:dyDescent="0.3">
      <c r="A25" s="39" t="s">
        <v>85</v>
      </c>
      <c r="B25" s="1" t="s">
        <v>108</v>
      </c>
      <c r="C25" s="51">
        <v>1003463</v>
      </c>
      <c r="D25" s="51"/>
      <c r="E25" s="51">
        <v>12000670</v>
      </c>
      <c r="F25" s="51">
        <v>1745347</v>
      </c>
      <c r="G25" s="51">
        <v>27689145</v>
      </c>
      <c r="H25" s="51"/>
      <c r="I25" s="51"/>
      <c r="J25" s="51"/>
      <c r="K25" s="51">
        <v>150736</v>
      </c>
      <c r="L25" s="51">
        <v>1985427</v>
      </c>
      <c r="M25" s="51"/>
      <c r="N25" s="51">
        <v>796447</v>
      </c>
      <c r="O25" s="51"/>
      <c r="P25" s="51">
        <v>1268189</v>
      </c>
      <c r="Q25" s="51"/>
      <c r="R25" s="51">
        <v>12861</v>
      </c>
      <c r="S25" s="51">
        <v>46652285</v>
      </c>
    </row>
    <row r="26" spans="1:19" x14ac:dyDescent="0.3">
      <c r="A26" s="39" t="s">
        <v>3</v>
      </c>
      <c r="B26" s="1" t="s">
        <v>3</v>
      </c>
      <c r="C26" s="51">
        <v>485673858</v>
      </c>
      <c r="D26" s="51"/>
      <c r="E26" s="51">
        <v>1074596825</v>
      </c>
      <c r="F26" s="51">
        <v>8159380</v>
      </c>
      <c r="G26" s="51">
        <v>2476369557</v>
      </c>
      <c r="H26" s="51">
        <v>262754598</v>
      </c>
      <c r="I26" s="51">
        <v>1915326527</v>
      </c>
      <c r="J26" s="51"/>
      <c r="K26" s="51">
        <v>170602133</v>
      </c>
      <c r="L26" s="51">
        <v>184700614</v>
      </c>
      <c r="M26" s="51">
        <v>1843017175</v>
      </c>
      <c r="N26" s="51">
        <v>21033260</v>
      </c>
      <c r="O26" s="51">
        <v>4231434</v>
      </c>
      <c r="P26" s="51">
        <v>1557727752</v>
      </c>
      <c r="Q26" s="51">
        <v>91907148</v>
      </c>
      <c r="R26" s="51">
        <v>172721170</v>
      </c>
      <c r="S26" s="51">
        <v>10268821431</v>
      </c>
    </row>
    <row r="27" spans="1:19" x14ac:dyDescent="0.3">
      <c r="A27" s="39" t="s">
        <v>40</v>
      </c>
      <c r="B27" s="48" t="s">
        <v>40</v>
      </c>
      <c r="C27" s="51">
        <v>4815982</v>
      </c>
      <c r="D27" s="51">
        <v>139558884</v>
      </c>
      <c r="E27" s="51">
        <v>4640946</v>
      </c>
      <c r="F27" s="51"/>
      <c r="G27" s="51">
        <v>108975</v>
      </c>
      <c r="H27" s="51"/>
      <c r="I27" s="51"/>
      <c r="J27" s="51"/>
      <c r="K27" s="51">
        <v>15526223</v>
      </c>
      <c r="L27" s="51"/>
      <c r="M27" s="51"/>
      <c r="N27" s="51">
        <v>3049048</v>
      </c>
      <c r="O27" s="51"/>
      <c r="P27" s="51">
        <v>145423650</v>
      </c>
      <c r="Q27" s="51">
        <v>79505953</v>
      </c>
      <c r="R27" s="51">
        <v>119359</v>
      </c>
      <c r="S27" s="51">
        <v>392749020</v>
      </c>
    </row>
    <row r="28" spans="1:19" x14ac:dyDescent="0.3">
      <c r="A28" s="39" t="s">
        <v>4</v>
      </c>
      <c r="B28" s="48" t="s">
        <v>4</v>
      </c>
      <c r="C28" s="51">
        <v>2878965</v>
      </c>
      <c r="D28" s="51">
        <v>9537591</v>
      </c>
      <c r="E28" s="51">
        <v>42795586</v>
      </c>
      <c r="F28" s="51">
        <v>585832</v>
      </c>
      <c r="G28" s="51">
        <v>34690766</v>
      </c>
      <c r="H28" s="51"/>
      <c r="I28" s="51"/>
      <c r="J28" s="51">
        <v>1304710</v>
      </c>
      <c r="K28" s="51">
        <v>9620064</v>
      </c>
      <c r="L28" s="51">
        <v>1262820</v>
      </c>
      <c r="M28" s="51">
        <v>3003680</v>
      </c>
      <c r="N28" s="51">
        <v>530586</v>
      </c>
      <c r="O28" s="51"/>
      <c r="P28" s="51">
        <v>4271150</v>
      </c>
      <c r="Q28" s="51">
        <v>127810367</v>
      </c>
      <c r="R28" s="51">
        <v>457870</v>
      </c>
      <c r="S28" s="51">
        <v>238749987</v>
      </c>
    </row>
    <row r="29" spans="1:19" x14ac:dyDescent="0.3">
      <c r="A29" s="39" t="s">
        <v>63</v>
      </c>
      <c r="B29" s="48" t="s">
        <v>63</v>
      </c>
      <c r="C29" s="51">
        <v>10559909</v>
      </c>
      <c r="D29" s="51"/>
      <c r="E29" s="51">
        <v>51767849</v>
      </c>
      <c r="F29" s="51">
        <v>6875</v>
      </c>
      <c r="G29" s="51">
        <v>110470842</v>
      </c>
      <c r="H29" s="51"/>
      <c r="I29" s="51">
        <v>51749832</v>
      </c>
      <c r="J29" s="51">
        <v>1088503</v>
      </c>
      <c r="K29" s="51">
        <v>4778651</v>
      </c>
      <c r="L29" s="51">
        <v>3939645</v>
      </c>
      <c r="M29" s="51">
        <v>7430692</v>
      </c>
      <c r="N29" s="51">
        <v>947258</v>
      </c>
      <c r="O29" s="51">
        <v>1659792</v>
      </c>
      <c r="P29" s="51">
        <v>135125682</v>
      </c>
      <c r="Q29" s="51">
        <v>11265244</v>
      </c>
      <c r="R29" s="51">
        <v>3577363</v>
      </c>
      <c r="S29" s="51">
        <v>394368137</v>
      </c>
    </row>
    <row r="30" spans="1:19" x14ac:dyDescent="0.3">
      <c r="A30" s="39" t="s">
        <v>86</v>
      </c>
      <c r="B30" s="48" t="s">
        <v>109</v>
      </c>
      <c r="C30" s="51">
        <v>8836</v>
      </c>
      <c r="D30" s="51">
        <v>31972885</v>
      </c>
      <c r="E30" s="51">
        <v>231814923</v>
      </c>
      <c r="F30" s="51">
        <v>25041411</v>
      </c>
      <c r="G30" s="51">
        <v>377540964</v>
      </c>
      <c r="H30" s="51"/>
      <c r="I30" s="51">
        <v>80224544</v>
      </c>
      <c r="J30" s="51"/>
      <c r="K30" s="51">
        <v>31327736</v>
      </c>
      <c r="L30" s="51">
        <v>7276297</v>
      </c>
      <c r="M30" s="51">
        <v>67033455</v>
      </c>
      <c r="N30" s="51">
        <v>3965255</v>
      </c>
      <c r="O30" s="51">
        <v>1276071</v>
      </c>
      <c r="P30" s="51">
        <v>116322526</v>
      </c>
      <c r="Q30" s="51">
        <v>2365899</v>
      </c>
      <c r="R30" s="51">
        <v>2631118</v>
      </c>
      <c r="S30" s="51">
        <v>978801920</v>
      </c>
    </row>
    <row r="31" spans="1:19" x14ac:dyDescent="0.3">
      <c r="A31" s="39" t="s">
        <v>87</v>
      </c>
      <c r="B31" s="48" t="s">
        <v>110</v>
      </c>
      <c r="C31" s="51">
        <v>209682433</v>
      </c>
      <c r="D31" s="51">
        <v>123948994</v>
      </c>
      <c r="E31" s="51">
        <v>504202104</v>
      </c>
      <c r="F31" s="51">
        <v>23826142</v>
      </c>
      <c r="G31" s="51">
        <v>1707611041</v>
      </c>
      <c r="H31" s="51">
        <v>194715578</v>
      </c>
      <c r="I31" s="51">
        <v>697763745</v>
      </c>
      <c r="J31" s="51">
        <v>43639873</v>
      </c>
      <c r="K31" s="51">
        <v>7457738</v>
      </c>
      <c r="L31" s="51">
        <v>800796901</v>
      </c>
      <c r="M31" s="51">
        <v>1434591813</v>
      </c>
      <c r="N31" s="51">
        <v>657279</v>
      </c>
      <c r="O31" s="51"/>
      <c r="P31" s="51">
        <v>1303175052</v>
      </c>
      <c r="Q31" s="51">
        <v>60947831</v>
      </c>
      <c r="R31" s="51">
        <v>241851284</v>
      </c>
      <c r="S31" s="51">
        <v>7354867808</v>
      </c>
    </row>
    <row r="32" spans="1:19" x14ac:dyDescent="0.3">
      <c r="A32" s="39" t="s">
        <v>5</v>
      </c>
      <c r="B32" s="48" t="s">
        <v>5</v>
      </c>
      <c r="C32" s="51">
        <v>48539318</v>
      </c>
      <c r="D32" s="51">
        <v>48932446</v>
      </c>
      <c r="E32" s="51">
        <v>631082773</v>
      </c>
      <c r="F32" s="51">
        <v>34044670</v>
      </c>
      <c r="G32" s="51">
        <v>978027900</v>
      </c>
      <c r="H32" s="51">
        <v>104373003</v>
      </c>
      <c r="I32" s="51">
        <v>845416290</v>
      </c>
      <c r="J32" s="51"/>
      <c r="K32" s="51">
        <v>191238403</v>
      </c>
      <c r="L32" s="51">
        <v>156854263</v>
      </c>
      <c r="M32" s="51">
        <v>713372138</v>
      </c>
      <c r="N32" s="51">
        <v>1642089</v>
      </c>
      <c r="O32" s="51"/>
      <c r="P32" s="51">
        <v>555093678</v>
      </c>
      <c r="Q32" s="51">
        <v>14095731</v>
      </c>
      <c r="R32" s="51">
        <v>50243565</v>
      </c>
      <c r="S32" s="51">
        <v>4372956267</v>
      </c>
    </row>
    <row r="33" spans="1:19" x14ac:dyDescent="0.3">
      <c r="A33" s="39" t="s">
        <v>6</v>
      </c>
      <c r="B33" s="48" t="s">
        <v>6</v>
      </c>
      <c r="C33" s="51">
        <v>8708320</v>
      </c>
      <c r="D33" s="51">
        <v>17322647</v>
      </c>
      <c r="E33" s="51">
        <v>319167853</v>
      </c>
      <c r="F33" s="51">
        <v>10986930</v>
      </c>
      <c r="G33" s="51">
        <v>501492934</v>
      </c>
      <c r="H33" s="51"/>
      <c r="I33" s="51">
        <v>88122345</v>
      </c>
      <c r="J33" s="51">
        <v>134026</v>
      </c>
      <c r="K33" s="51">
        <v>14819938</v>
      </c>
      <c r="L33" s="51">
        <v>1093060</v>
      </c>
      <c r="M33" s="51"/>
      <c r="N33" s="51">
        <v>2915410</v>
      </c>
      <c r="O33" s="51"/>
      <c r="P33" s="51">
        <v>254452044</v>
      </c>
      <c r="Q33" s="51">
        <v>4236635</v>
      </c>
      <c r="R33" s="51">
        <v>2233518</v>
      </c>
      <c r="S33" s="51">
        <v>1225685660</v>
      </c>
    </row>
    <row r="34" spans="1:19" x14ac:dyDescent="0.3">
      <c r="A34" s="39" t="s">
        <v>88</v>
      </c>
      <c r="B34" s="48" t="s">
        <v>111</v>
      </c>
      <c r="C34" s="51">
        <v>2288466</v>
      </c>
      <c r="D34" s="51">
        <v>4714603</v>
      </c>
      <c r="E34" s="51"/>
      <c r="F34" s="51"/>
      <c r="G34" s="51">
        <v>12355084</v>
      </c>
      <c r="H34" s="51"/>
      <c r="I34" s="51"/>
      <c r="J34" s="51"/>
      <c r="K34" s="51">
        <v>56715</v>
      </c>
      <c r="L34" s="51">
        <v>2688978</v>
      </c>
      <c r="M34" s="51"/>
      <c r="N34" s="51">
        <v>1870799</v>
      </c>
      <c r="O34" s="51"/>
      <c r="P34" s="51">
        <v>999673</v>
      </c>
      <c r="Q34" s="51"/>
      <c r="R34" s="51">
        <v>105146</v>
      </c>
      <c r="S34" s="51">
        <v>25079464</v>
      </c>
    </row>
    <row r="35" spans="1:19" x14ac:dyDescent="0.3">
      <c r="A35" s="39" t="s">
        <v>41</v>
      </c>
      <c r="B35" s="48" t="s">
        <v>41</v>
      </c>
      <c r="C35" s="51">
        <v>56434086</v>
      </c>
      <c r="D35" s="51">
        <v>6979508</v>
      </c>
      <c r="E35" s="51">
        <v>362685183</v>
      </c>
      <c r="F35" s="51">
        <v>23720227</v>
      </c>
      <c r="G35" s="51">
        <v>989425683</v>
      </c>
      <c r="H35" s="51">
        <v>56554536</v>
      </c>
      <c r="I35" s="51">
        <v>425074412</v>
      </c>
      <c r="J35" s="51">
        <v>12384745</v>
      </c>
      <c r="K35" s="51">
        <v>246693899</v>
      </c>
      <c r="L35" s="51">
        <v>258864832</v>
      </c>
      <c r="M35" s="51">
        <v>500225292</v>
      </c>
      <c r="N35" s="51">
        <v>1869610</v>
      </c>
      <c r="O35" s="51">
        <v>242743</v>
      </c>
      <c r="P35" s="51">
        <v>410380023</v>
      </c>
      <c r="Q35" s="51">
        <v>10318251</v>
      </c>
      <c r="R35" s="51">
        <v>142853409</v>
      </c>
      <c r="S35" s="51">
        <v>3504706439</v>
      </c>
    </row>
    <row r="36" spans="1:19" x14ac:dyDescent="0.3">
      <c r="A36" s="39" t="s">
        <v>7</v>
      </c>
      <c r="B36" s="48" t="s">
        <v>7</v>
      </c>
      <c r="C36" s="51">
        <v>51293624</v>
      </c>
      <c r="D36" s="51">
        <v>3651050</v>
      </c>
      <c r="E36" s="51">
        <v>102679244</v>
      </c>
      <c r="F36" s="51">
        <v>209684</v>
      </c>
      <c r="G36" s="51">
        <v>153617546</v>
      </c>
      <c r="H36" s="51"/>
      <c r="I36" s="51">
        <v>4193938</v>
      </c>
      <c r="J36" s="51"/>
      <c r="K36" s="51">
        <v>455975835</v>
      </c>
      <c r="L36" s="51">
        <v>23772753</v>
      </c>
      <c r="M36" s="51">
        <v>311070325</v>
      </c>
      <c r="N36" s="51">
        <v>1350646</v>
      </c>
      <c r="O36" s="51">
        <v>2367672</v>
      </c>
      <c r="P36" s="51">
        <v>46238537</v>
      </c>
      <c r="Q36" s="51"/>
      <c r="R36" s="51">
        <v>1773566</v>
      </c>
      <c r="S36" s="51">
        <v>1158194420</v>
      </c>
    </row>
    <row r="37" spans="1:19" x14ac:dyDescent="0.3">
      <c r="A37" s="39" t="s">
        <v>89</v>
      </c>
      <c r="B37" s="48" t="s">
        <v>112</v>
      </c>
      <c r="C37" s="51">
        <v>6350518</v>
      </c>
      <c r="D37" s="51"/>
      <c r="E37" s="51">
        <v>27069407</v>
      </c>
      <c r="F37" s="51"/>
      <c r="G37" s="51">
        <v>6627964</v>
      </c>
      <c r="H37" s="51"/>
      <c r="I37" s="51"/>
      <c r="J37" s="51"/>
      <c r="K37" s="51"/>
      <c r="L37" s="51"/>
      <c r="M37" s="51"/>
      <c r="N37" s="51">
        <v>2311032</v>
      </c>
      <c r="O37" s="51"/>
      <c r="P37" s="51"/>
      <c r="Q37" s="51"/>
      <c r="R37" s="51">
        <v>96281</v>
      </c>
      <c r="S37" s="51">
        <v>42455202</v>
      </c>
    </row>
    <row r="38" spans="1:19" x14ac:dyDescent="0.3">
      <c r="A38" s="39" t="s">
        <v>115</v>
      </c>
      <c r="B38" s="48" t="s">
        <v>114</v>
      </c>
      <c r="C38" s="51">
        <v>132237349</v>
      </c>
      <c r="D38" s="51">
        <v>55484573</v>
      </c>
      <c r="E38" s="51">
        <v>242528362</v>
      </c>
      <c r="F38" s="51">
        <v>25674</v>
      </c>
      <c r="G38" s="51">
        <v>1302086576</v>
      </c>
      <c r="H38" s="51">
        <v>13349887</v>
      </c>
      <c r="I38" s="51">
        <v>315732377</v>
      </c>
      <c r="J38" s="51"/>
      <c r="K38" s="51">
        <v>289337602</v>
      </c>
      <c r="L38" s="51">
        <v>26588603</v>
      </c>
      <c r="M38" s="51">
        <v>225172057</v>
      </c>
      <c r="N38" s="51">
        <v>10929964</v>
      </c>
      <c r="O38" s="51">
        <v>1478557</v>
      </c>
      <c r="P38" s="51">
        <v>606864210</v>
      </c>
      <c r="Q38" s="51">
        <v>456549</v>
      </c>
      <c r="R38" s="51">
        <v>44642178</v>
      </c>
      <c r="S38" s="51">
        <v>3266914518</v>
      </c>
    </row>
    <row r="39" spans="1:19" x14ac:dyDescent="0.3">
      <c r="A39" s="39" t="s">
        <v>42</v>
      </c>
      <c r="B39" s="48" t="s">
        <v>42</v>
      </c>
      <c r="C39" s="51">
        <v>10478158</v>
      </c>
      <c r="D39" s="51">
        <v>6513371</v>
      </c>
      <c r="E39" s="51">
        <v>9815811</v>
      </c>
      <c r="F39" s="51">
        <v>4091997</v>
      </c>
      <c r="G39" s="51">
        <v>75943495</v>
      </c>
      <c r="H39" s="51"/>
      <c r="I39" s="51">
        <v>17459435</v>
      </c>
      <c r="J39" s="51"/>
      <c r="K39" s="51">
        <v>7480823</v>
      </c>
      <c r="L39" s="51">
        <v>6120282</v>
      </c>
      <c r="M39" s="51">
        <v>8387640</v>
      </c>
      <c r="N39" s="51">
        <v>3959192</v>
      </c>
      <c r="O39" s="51"/>
      <c r="P39" s="51">
        <v>23187504</v>
      </c>
      <c r="Q39" s="51"/>
      <c r="R39" s="51">
        <v>-610640</v>
      </c>
      <c r="S39" s="51">
        <v>172827068</v>
      </c>
    </row>
    <row r="40" spans="1:19" x14ac:dyDescent="0.3">
      <c r="A40" s="48" t="s">
        <v>64</v>
      </c>
      <c r="B40" s="48" t="s">
        <v>64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>
        <f>SUM(S8:S39)</f>
        <v>61769667078</v>
      </c>
    </row>
    <row r="41" spans="1:19" x14ac:dyDescent="0.3">
      <c r="A41" s="49" t="s">
        <v>65</v>
      </c>
      <c r="B41" s="49" t="s">
        <v>65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x14ac:dyDescent="0.3">
      <c r="A42" s="49" t="s">
        <v>66</v>
      </c>
      <c r="B42" s="49" t="s">
        <v>66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x14ac:dyDescent="0.3">
      <c r="A43" s="49" t="s">
        <v>25</v>
      </c>
      <c r="B43" s="49" t="s">
        <v>25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x14ac:dyDescent="0.3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1:19" x14ac:dyDescent="0.3">
      <c r="A45" s="36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7" spans="1:19" x14ac:dyDescent="0.3">
      <c r="A47" s="38" t="s">
        <v>67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x14ac:dyDescent="0.3">
      <c r="A48" s="38" t="s">
        <v>68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" x14ac:dyDescent="0.3">
      <c r="A49" s="38" t="s">
        <v>69</v>
      </c>
    </row>
  </sheetData>
  <sheetProtection algorithmName="SHA-512" hashValue="t472TUVDo+cjszNYkc1KRZtKAicZWR+ki+InuTKb3vQotU9IXHHmaOxVs6tOa0ZauCcjg0+Jg7cZ+sFF7Sb/yw==" saltValue="ixPw3/6S9WIjxakQJu0p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Inversiones</vt:lpstr>
      <vt:lpstr>base</vt:lpstr>
      <vt:lpstr>Moneda</vt:lpstr>
      <vt:lpstr>ulmon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Asociación de Aseguradores de Chile</dc:creator>
  <cp:lastModifiedBy>Lionel Leiva Romero</cp:lastModifiedBy>
  <dcterms:created xsi:type="dcterms:W3CDTF">2016-08-25T15:19:55Z</dcterms:created>
  <dcterms:modified xsi:type="dcterms:W3CDTF">2024-03-13T19:14:43Z</dcterms:modified>
</cp:coreProperties>
</file>