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aachag-my.sharepoint.com/personal/lleiva_aach_cl/Documents/Documentos/Inversiones/"/>
    </mc:Choice>
  </mc:AlternateContent>
  <xr:revisionPtr revIDLastSave="154" documentId="13_ncr:1_{E0D00F7C-D50D-41CC-ACDF-BFEC66EF47DE}" xr6:coauthVersionLast="47" xr6:coauthVersionMax="47" xr10:uidLastSave="{5083E7BB-F64D-481D-8532-248AC2067BB8}"/>
  <workbookProtection workbookAlgorithmName="SHA-512" workbookHashValue="GN2Fk/hqfWTZewHeZwO7HSgJB40MopcK5leyQePad8qFOTR9A9ZGxPBCPBiDcNcZeIGHqvoLI5G/skkiGhQ8wQ==" workbookSaltValue="/s+xZOpmLCssssgHd3p4Cg==" workbookSpinCount="100000" lockStructure="1"/>
  <bookViews>
    <workbookView xWindow="-120" yWindow="-120" windowWidth="29040" windowHeight="15840" xr2:uid="{00000000-000D-0000-FFFF-FFFF00000000}"/>
  </bookViews>
  <sheets>
    <sheet name="Inversiones" sheetId="1" r:id="rId1"/>
    <sheet name="base" sheetId="2" state="hidden" r:id="rId2"/>
  </sheets>
  <definedNames>
    <definedName name="Moneda">Inversiones!$C$7</definedName>
    <definedName name="ulmon">Inversiones!$J$89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44" i="2" l="1"/>
  <c r="AH10" i="1"/>
  <c r="AI10" i="1"/>
  <c r="O10" i="1"/>
  <c r="P10" i="1"/>
  <c r="Q10" i="1"/>
  <c r="R10" i="1"/>
  <c r="S10" i="1"/>
  <c r="S29" i="1" s="1"/>
  <c r="S56" i="1" s="1"/>
  <c r="S57" i="1" s="1"/>
  <c r="T10" i="1"/>
  <c r="U10" i="1"/>
  <c r="V10" i="1"/>
  <c r="W10" i="1"/>
  <c r="X10" i="1"/>
  <c r="Y10" i="1"/>
  <c r="Z10" i="1"/>
  <c r="AA10" i="1"/>
  <c r="AB10" i="1"/>
  <c r="AC10" i="1"/>
  <c r="AD10" i="1"/>
  <c r="AE10" i="1"/>
  <c r="AE11" i="1" s="1"/>
  <c r="AF10" i="1"/>
  <c r="AG10" i="1"/>
  <c r="D10" i="1"/>
  <c r="D11" i="1" s="1"/>
  <c r="S45" i="2"/>
  <c r="K10" i="1"/>
  <c r="H10" i="1"/>
  <c r="G10" i="1"/>
  <c r="F10" i="1"/>
  <c r="E10" i="1"/>
  <c r="I10" i="1"/>
  <c r="J10" i="1"/>
  <c r="L10" i="1"/>
  <c r="AJ10" i="1"/>
  <c r="AJ13" i="1" s="1"/>
  <c r="D23" i="1" l="1"/>
  <c r="D15" i="1"/>
  <c r="D17" i="1"/>
  <c r="D16" i="1"/>
  <c r="D22" i="1"/>
  <c r="D14" i="1"/>
  <c r="D18" i="1"/>
  <c r="D25" i="1"/>
  <c r="D21" i="1"/>
  <c r="D13" i="1"/>
  <c r="D26" i="1"/>
  <c r="D29" i="1"/>
  <c r="D20" i="1"/>
  <c r="D12" i="1"/>
  <c r="D24" i="1"/>
  <c r="D19" i="1"/>
  <c r="AJ27" i="1"/>
  <c r="AE29" i="1"/>
  <c r="AE56" i="1" s="1"/>
  <c r="AE57" i="1" s="1"/>
  <c r="AE20" i="1"/>
  <c r="AE22" i="1"/>
  <c r="AE21" i="1"/>
  <c r="AE18" i="1"/>
  <c r="AE26" i="1"/>
  <c r="AE25" i="1"/>
  <c r="AE24" i="1"/>
  <c r="AE15" i="1"/>
  <c r="AE17" i="1"/>
  <c r="AE16" i="1"/>
  <c r="AE23" i="1"/>
  <c r="AE14" i="1"/>
  <c r="AJ20" i="1"/>
  <c r="AJ19" i="1"/>
  <c r="AJ25" i="1"/>
  <c r="AJ17" i="1"/>
  <c r="AE13" i="1"/>
  <c r="AJ12" i="1"/>
  <c r="AE12" i="1"/>
  <c r="AE19" i="1"/>
  <c r="AJ11" i="1"/>
  <c r="AJ26" i="1"/>
  <c r="AJ18" i="1"/>
  <c r="AJ24" i="1"/>
  <c r="AJ16" i="1"/>
  <c r="AJ23" i="1"/>
  <c r="AJ15" i="1"/>
  <c r="AJ22" i="1"/>
  <c r="AJ14" i="1"/>
  <c r="AJ21" i="1"/>
  <c r="Y11" i="1" l="1"/>
  <c r="Y15" i="1"/>
  <c r="Y19" i="1"/>
  <c r="Y23" i="1"/>
  <c r="Y12" i="1"/>
  <c r="Y16" i="1"/>
  <c r="Y20" i="1"/>
  <c r="Y24" i="1"/>
  <c r="Y13" i="1"/>
  <c r="Y17" i="1"/>
  <c r="Y21" i="1"/>
  <c r="Y25" i="1"/>
  <c r="Y18" i="1"/>
  <c r="Y14" i="1"/>
  <c r="Y26" i="1"/>
  <c r="Y22" i="1"/>
  <c r="J11" i="1"/>
  <c r="J15" i="1"/>
  <c r="J19" i="1"/>
  <c r="J23" i="1"/>
  <c r="J12" i="1"/>
  <c r="J16" i="1"/>
  <c r="J20" i="1"/>
  <c r="J24" i="1"/>
  <c r="J13" i="1"/>
  <c r="J17" i="1"/>
  <c r="J21" i="1"/>
  <c r="J25" i="1"/>
  <c r="J22" i="1"/>
  <c r="J26" i="1"/>
  <c r="J18" i="1"/>
  <c r="J14" i="1"/>
  <c r="X12" i="1"/>
  <c r="X16" i="1"/>
  <c r="X20" i="1"/>
  <c r="X24" i="1"/>
  <c r="X14" i="1"/>
  <c r="X13" i="1"/>
  <c r="X17" i="1"/>
  <c r="X21" i="1"/>
  <c r="X25" i="1"/>
  <c r="X18" i="1"/>
  <c r="X11" i="1"/>
  <c r="X26" i="1"/>
  <c r="X15" i="1"/>
  <c r="X23" i="1"/>
  <c r="X22" i="1"/>
  <c r="X19" i="1"/>
  <c r="W12" i="1"/>
  <c r="W16" i="1"/>
  <c r="W20" i="1"/>
  <c r="W24" i="1"/>
  <c r="W13" i="1"/>
  <c r="W17" i="1"/>
  <c r="W21" i="1"/>
  <c r="W25" i="1"/>
  <c r="W14" i="1"/>
  <c r="W18" i="1"/>
  <c r="W22" i="1"/>
  <c r="W26" i="1"/>
  <c r="W19" i="1"/>
  <c r="W15" i="1"/>
  <c r="W23" i="1"/>
  <c r="W11" i="1"/>
  <c r="P12" i="1"/>
  <c r="P16" i="1"/>
  <c r="P20" i="1"/>
  <c r="P24" i="1"/>
  <c r="P13" i="1"/>
  <c r="P17" i="1"/>
  <c r="P21" i="1"/>
  <c r="P25" i="1"/>
  <c r="P14" i="1"/>
  <c r="P18" i="1"/>
  <c r="P22" i="1"/>
  <c r="P26" i="1"/>
  <c r="P23" i="1"/>
  <c r="P15" i="1"/>
  <c r="P19" i="1"/>
  <c r="P11" i="1"/>
  <c r="H12" i="1"/>
  <c r="H16" i="1"/>
  <c r="H20" i="1"/>
  <c r="H24" i="1"/>
  <c r="H13" i="1"/>
  <c r="H17" i="1"/>
  <c r="H21" i="1"/>
  <c r="H25" i="1"/>
  <c r="H14" i="1"/>
  <c r="H18" i="1"/>
  <c r="H22" i="1"/>
  <c r="H26" i="1"/>
  <c r="H19" i="1"/>
  <c r="H15" i="1"/>
  <c r="H11" i="1"/>
  <c r="H23" i="1"/>
  <c r="AH11" i="1"/>
  <c r="AH15" i="1"/>
  <c r="AH19" i="1"/>
  <c r="AH23" i="1"/>
  <c r="AH13" i="1"/>
  <c r="AH17" i="1"/>
  <c r="AH12" i="1"/>
  <c r="AH16" i="1"/>
  <c r="AH20" i="1"/>
  <c r="AH24" i="1"/>
  <c r="AH25" i="1"/>
  <c r="AH26" i="1"/>
  <c r="AH22" i="1"/>
  <c r="AH21" i="1"/>
  <c r="AH14" i="1"/>
  <c r="AH18" i="1"/>
  <c r="R11" i="1"/>
  <c r="R15" i="1"/>
  <c r="R19" i="1"/>
  <c r="R23" i="1"/>
  <c r="R12" i="1"/>
  <c r="R16" i="1"/>
  <c r="R20" i="1"/>
  <c r="R24" i="1"/>
  <c r="R13" i="1"/>
  <c r="R17" i="1"/>
  <c r="R21" i="1"/>
  <c r="R25" i="1"/>
  <c r="R14" i="1"/>
  <c r="R26" i="1"/>
  <c r="R22" i="1"/>
  <c r="R18" i="1"/>
  <c r="AD13" i="1"/>
  <c r="AD17" i="1"/>
  <c r="AD21" i="1"/>
  <c r="AD25" i="1"/>
  <c r="AD14" i="1"/>
  <c r="AD18" i="1"/>
  <c r="AD22" i="1"/>
  <c r="AD26" i="1"/>
  <c r="AD11" i="1"/>
  <c r="AD15" i="1"/>
  <c r="AD19" i="1"/>
  <c r="AD12" i="1"/>
  <c r="AD23" i="1"/>
  <c r="AD24" i="1"/>
  <c r="AD16" i="1"/>
  <c r="AD20" i="1"/>
  <c r="V11" i="1"/>
  <c r="V15" i="1"/>
  <c r="V13" i="1"/>
  <c r="V17" i="1"/>
  <c r="V21" i="1"/>
  <c r="V25" i="1"/>
  <c r="V14" i="1"/>
  <c r="V18" i="1"/>
  <c r="V22" i="1"/>
  <c r="V26" i="1"/>
  <c r="V12" i="1"/>
  <c r="V24" i="1"/>
  <c r="V23" i="1"/>
  <c r="V19" i="1"/>
  <c r="V20" i="1"/>
  <c r="V16" i="1"/>
  <c r="G13" i="1"/>
  <c r="G17" i="1"/>
  <c r="G21" i="1"/>
  <c r="G25" i="1"/>
  <c r="G11" i="1"/>
  <c r="G15" i="1"/>
  <c r="G14" i="1"/>
  <c r="G18" i="1"/>
  <c r="G22" i="1"/>
  <c r="G26" i="1"/>
  <c r="G16" i="1"/>
  <c r="G19" i="1"/>
  <c r="G24" i="1"/>
  <c r="G12" i="1"/>
  <c r="G23" i="1"/>
  <c r="G20" i="1"/>
  <c r="AC13" i="1"/>
  <c r="AC17" i="1"/>
  <c r="AC21" i="1"/>
  <c r="AC25" i="1"/>
  <c r="AC14" i="1"/>
  <c r="AC18" i="1"/>
  <c r="AC22" i="1"/>
  <c r="AC26" i="1"/>
  <c r="AC11" i="1"/>
  <c r="AC15" i="1"/>
  <c r="AC19" i="1"/>
  <c r="AC23" i="1"/>
  <c r="AC12" i="1"/>
  <c r="AC20" i="1"/>
  <c r="AC24" i="1"/>
  <c r="AC16" i="1"/>
  <c r="U13" i="1"/>
  <c r="U17" i="1"/>
  <c r="U21" i="1"/>
  <c r="U25" i="1"/>
  <c r="U14" i="1"/>
  <c r="U18" i="1"/>
  <c r="U22" i="1"/>
  <c r="U26" i="1"/>
  <c r="U11" i="1"/>
  <c r="U15" i="1"/>
  <c r="U19" i="1"/>
  <c r="U23" i="1"/>
  <c r="U24" i="1"/>
  <c r="U20" i="1"/>
  <c r="U12" i="1"/>
  <c r="U16" i="1"/>
  <c r="N13" i="1"/>
  <c r="N17" i="1"/>
  <c r="N21" i="1"/>
  <c r="N25" i="1"/>
  <c r="N14" i="1"/>
  <c r="N18" i="1"/>
  <c r="N22" i="1"/>
  <c r="N26" i="1"/>
  <c r="N11" i="1"/>
  <c r="N15" i="1"/>
  <c r="N19" i="1"/>
  <c r="N23" i="1"/>
  <c r="N20" i="1"/>
  <c r="N12" i="1"/>
  <c r="N16" i="1"/>
  <c r="N24" i="1"/>
  <c r="F13" i="1"/>
  <c r="F17" i="1"/>
  <c r="F21" i="1"/>
  <c r="F25" i="1"/>
  <c r="F14" i="1"/>
  <c r="F18" i="1"/>
  <c r="F22" i="1"/>
  <c r="F26" i="1"/>
  <c r="F11" i="1"/>
  <c r="F15" i="1"/>
  <c r="F19" i="1"/>
  <c r="F23" i="1"/>
  <c r="F16" i="1"/>
  <c r="F24" i="1"/>
  <c r="F12" i="1"/>
  <c r="F20" i="1"/>
  <c r="Z17" i="1"/>
  <c r="Z11" i="1"/>
  <c r="Z15" i="1"/>
  <c r="Z19" i="1"/>
  <c r="Z23" i="1"/>
  <c r="Z12" i="1"/>
  <c r="Z16" i="1"/>
  <c r="Z20" i="1"/>
  <c r="Z24" i="1"/>
  <c r="Z13" i="1"/>
  <c r="Z21" i="1"/>
  <c r="Z22" i="1"/>
  <c r="Z18" i="1"/>
  <c r="Z14" i="1"/>
  <c r="Z25" i="1"/>
  <c r="Z26" i="1"/>
  <c r="AG11" i="1"/>
  <c r="AG15" i="1"/>
  <c r="AG19" i="1"/>
  <c r="AG23" i="1"/>
  <c r="AG12" i="1"/>
  <c r="AG16" i="1"/>
  <c r="AG20" i="1"/>
  <c r="AG24" i="1"/>
  <c r="AG13" i="1"/>
  <c r="AG17" i="1"/>
  <c r="AG21" i="1"/>
  <c r="AG25" i="1"/>
  <c r="AG22" i="1"/>
  <c r="AG14" i="1"/>
  <c r="AG18" i="1"/>
  <c r="AG26" i="1"/>
  <c r="Q12" i="1"/>
  <c r="Q16" i="1"/>
  <c r="Q20" i="1"/>
  <c r="Q24" i="1"/>
  <c r="Q13" i="1"/>
  <c r="Q17" i="1"/>
  <c r="Q21" i="1"/>
  <c r="Q25" i="1"/>
  <c r="Q14" i="1"/>
  <c r="Q11" i="1"/>
  <c r="Q23" i="1"/>
  <c r="Q15" i="1"/>
  <c r="Q22" i="1"/>
  <c r="Q19" i="1"/>
  <c r="Q18" i="1"/>
  <c r="Q26" i="1"/>
  <c r="O13" i="1"/>
  <c r="O17" i="1"/>
  <c r="O21" i="1"/>
  <c r="O25" i="1"/>
  <c r="O11" i="1"/>
  <c r="O14" i="1"/>
  <c r="O18" i="1"/>
  <c r="O22" i="1"/>
  <c r="O26" i="1"/>
  <c r="O15" i="1"/>
  <c r="O24" i="1"/>
  <c r="O20" i="1"/>
  <c r="O19" i="1"/>
  <c r="O12" i="1"/>
  <c r="O16" i="1"/>
  <c r="O23" i="1"/>
  <c r="AB14" i="1"/>
  <c r="AB18" i="1"/>
  <c r="AB22" i="1"/>
  <c r="AB26" i="1"/>
  <c r="AB11" i="1"/>
  <c r="AB15" i="1"/>
  <c r="AB19" i="1"/>
  <c r="AB23" i="1"/>
  <c r="AB12" i="1"/>
  <c r="AB16" i="1"/>
  <c r="AB17" i="1"/>
  <c r="AB25" i="1"/>
  <c r="AB24" i="1"/>
  <c r="AB13" i="1"/>
  <c r="AB21" i="1"/>
  <c r="AB20" i="1"/>
  <c r="M14" i="1"/>
  <c r="M18" i="1"/>
  <c r="M22" i="1"/>
  <c r="M26" i="1"/>
  <c r="M16" i="1"/>
  <c r="M11" i="1"/>
  <c r="M15" i="1"/>
  <c r="M19" i="1"/>
  <c r="M23" i="1"/>
  <c r="M12" i="1"/>
  <c r="M20" i="1"/>
  <c r="M25" i="1"/>
  <c r="M13" i="1"/>
  <c r="M17" i="1"/>
  <c r="M24" i="1"/>
  <c r="M21" i="1"/>
  <c r="S11" i="1"/>
  <c r="S15" i="1"/>
  <c r="S19" i="1"/>
  <c r="S23" i="1"/>
  <c r="S13" i="1"/>
  <c r="S12" i="1"/>
  <c r="S16" i="1"/>
  <c r="S20" i="1"/>
  <c r="S24" i="1"/>
  <c r="S17" i="1"/>
  <c r="S14" i="1"/>
  <c r="S26" i="1"/>
  <c r="S25" i="1"/>
  <c r="S22" i="1"/>
  <c r="S21" i="1"/>
  <c r="S18" i="1"/>
  <c r="K11" i="1"/>
  <c r="K15" i="1"/>
  <c r="K19" i="1"/>
  <c r="K23" i="1"/>
  <c r="K17" i="1"/>
  <c r="K12" i="1"/>
  <c r="K16" i="1"/>
  <c r="K20" i="1"/>
  <c r="K24" i="1"/>
  <c r="K13" i="1"/>
  <c r="K25" i="1"/>
  <c r="K22" i="1"/>
  <c r="K26" i="1"/>
  <c r="K21" i="1"/>
  <c r="K18" i="1"/>
  <c r="K14" i="1"/>
  <c r="AF12" i="1"/>
  <c r="AF16" i="1"/>
  <c r="AF20" i="1"/>
  <c r="AF24" i="1"/>
  <c r="AF13" i="1"/>
  <c r="AF17" i="1"/>
  <c r="AF21" i="1"/>
  <c r="AF25" i="1"/>
  <c r="AF14" i="1"/>
  <c r="AF22" i="1"/>
  <c r="AF11" i="1"/>
  <c r="AF15" i="1"/>
  <c r="AF23" i="1"/>
  <c r="AF19" i="1"/>
  <c r="AF18" i="1"/>
  <c r="AF26" i="1"/>
  <c r="I12" i="1"/>
  <c r="I16" i="1"/>
  <c r="I20" i="1"/>
  <c r="I24" i="1"/>
  <c r="I14" i="1"/>
  <c r="I13" i="1"/>
  <c r="I17" i="1"/>
  <c r="I21" i="1"/>
  <c r="I25" i="1"/>
  <c r="I18" i="1"/>
  <c r="I15" i="1"/>
  <c r="I19" i="1"/>
  <c r="I23" i="1"/>
  <c r="I11" i="1"/>
  <c r="I26" i="1"/>
  <c r="I22" i="1"/>
  <c r="AI14" i="1"/>
  <c r="AI18" i="1"/>
  <c r="AI22" i="1"/>
  <c r="AI26" i="1"/>
  <c r="AI11" i="1"/>
  <c r="AI15" i="1"/>
  <c r="AI19" i="1"/>
  <c r="AI23" i="1"/>
  <c r="AI12" i="1"/>
  <c r="AI16" i="1"/>
  <c r="AI20" i="1"/>
  <c r="AI24" i="1"/>
  <c r="AI17" i="1"/>
  <c r="AI25" i="1"/>
  <c r="AI21" i="1"/>
  <c r="AI13" i="1"/>
  <c r="AA14" i="1"/>
  <c r="AA18" i="1"/>
  <c r="AA22" i="1"/>
  <c r="AA26" i="1"/>
  <c r="AA11" i="1"/>
  <c r="AA15" i="1"/>
  <c r="AA19" i="1"/>
  <c r="AA23" i="1"/>
  <c r="AA12" i="1"/>
  <c r="AA16" i="1"/>
  <c r="AA20" i="1"/>
  <c r="AA24" i="1"/>
  <c r="AA17" i="1"/>
  <c r="AA25" i="1"/>
  <c r="AA13" i="1"/>
  <c r="AA21" i="1"/>
  <c r="T14" i="1"/>
  <c r="T18" i="1"/>
  <c r="T22" i="1"/>
  <c r="T26" i="1"/>
  <c r="T11" i="1"/>
  <c r="T15" i="1"/>
  <c r="T19" i="1"/>
  <c r="T23" i="1"/>
  <c r="T12" i="1"/>
  <c r="T16" i="1"/>
  <c r="T20" i="1"/>
  <c r="T24" i="1"/>
  <c r="T13" i="1"/>
  <c r="T21" i="1"/>
  <c r="T17" i="1"/>
  <c r="T25" i="1"/>
  <c r="L14" i="1"/>
  <c r="L18" i="1"/>
  <c r="L22" i="1"/>
  <c r="L26" i="1"/>
  <c r="L11" i="1"/>
  <c r="L15" i="1"/>
  <c r="L19" i="1"/>
  <c r="L23" i="1"/>
  <c r="L12" i="1"/>
  <c r="L16" i="1"/>
  <c r="L20" i="1"/>
  <c r="L24" i="1"/>
  <c r="L13" i="1"/>
  <c r="L25" i="1"/>
  <c r="L17" i="1"/>
  <c r="L21" i="1"/>
  <c r="E14" i="1"/>
  <c r="E18" i="1"/>
  <c r="E22" i="1"/>
  <c r="E26" i="1"/>
  <c r="E11" i="1"/>
  <c r="E15" i="1"/>
  <c r="E19" i="1"/>
  <c r="E23" i="1"/>
  <c r="E12" i="1"/>
  <c r="E16" i="1"/>
  <c r="E20" i="1"/>
  <c r="E24" i="1"/>
  <c r="E17" i="1"/>
  <c r="E21" i="1"/>
  <c r="E25" i="1"/>
  <c r="E13" i="1"/>
  <c r="G6" i="1" l="1"/>
  <c r="AI29" i="1" l="1"/>
  <c r="AH29" i="1"/>
  <c r="AG29" i="1"/>
  <c r="AF29" i="1"/>
  <c r="AD29" i="1"/>
  <c r="AC29" i="1"/>
  <c r="AB29" i="1"/>
  <c r="AA29" i="1"/>
  <c r="Z29" i="1"/>
  <c r="Y29" i="1"/>
  <c r="X29" i="1"/>
  <c r="W29" i="1"/>
  <c r="V29" i="1"/>
  <c r="U29" i="1"/>
  <c r="T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K56" i="1" l="1"/>
  <c r="K57" i="1" s="1"/>
  <c r="I7" i="1" l="1"/>
  <c r="I6" i="1" l="1"/>
  <c r="G7" i="1" s="1"/>
  <c r="E56" i="1"/>
  <c r="F56" i="1"/>
  <c r="G56" i="1"/>
  <c r="H56" i="1"/>
  <c r="I56" i="1"/>
  <c r="J56" i="1"/>
  <c r="J57" i="1" s="1"/>
  <c r="L56" i="1"/>
  <c r="L57" i="1" s="1"/>
  <c r="M56" i="1"/>
  <c r="M57" i="1" s="1"/>
  <c r="N56" i="1"/>
  <c r="O56" i="1"/>
  <c r="P56" i="1"/>
  <c r="P57" i="1" s="1"/>
  <c r="Q56" i="1"/>
  <c r="Q57" i="1" s="1"/>
  <c r="R56" i="1"/>
  <c r="T56" i="1"/>
  <c r="U56" i="1"/>
  <c r="U57" i="1" s="1"/>
  <c r="V56" i="1"/>
  <c r="V57" i="1" s="1"/>
  <c r="W56" i="1"/>
  <c r="W57" i="1" s="1"/>
  <c r="X56" i="1"/>
  <c r="X57" i="1" s="1"/>
  <c r="Y56" i="1"/>
  <c r="Z56" i="1"/>
  <c r="Z57" i="1" s="1"/>
  <c r="AA56" i="1"/>
  <c r="AA57" i="1" s="1"/>
  <c r="AB56" i="1"/>
  <c r="AB57" i="1" s="1"/>
  <c r="AC56" i="1"/>
  <c r="AC57" i="1" s="1"/>
  <c r="AD56" i="1"/>
  <c r="AD57" i="1" s="1"/>
  <c r="AF56" i="1"/>
  <c r="AF57" i="1" s="1"/>
  <c r="AG56" i="1"/>
  <c r="AG57" i="1" s="1"/>
  <c r="AH56" i="1"/>
  <c r="AH57" i="1" s="1"/>
  <c r="AI56" i="1"/>
  <c r="AI57" i="1" s="1"/>
  <c r="D56" i="1"/>
  <c r="D39" i="1" l="1"/>
  <c r="D40" i="1"/>
  <c r="D33" i="1"/>
  <c r="D37" i="1"/>
  <c r="D38" i="1"/>
  <c r="D35" i="1"/>
  <c r="D31" i="1"/>
  <c r="D34" i="1"/>
  <c r="D32" i="1"/>
  <c r="S40" i="1"/>
  <c r="S39" i="1"/>
  <c r="AE31" i="1"/>
  <c r="AE34" i="1"/>
  <c r="K40" i="1"/>
  <c r="R44" i="1"/>
  <c r="K35" i="1"/>
  <c r="R47" i="1"/>
  <c r="E40" i="1"/>
  <c r="L34" i="1"/>
  <c r="M39" i="1"/>
  <c r="O38" i="1"/>
  <c r="K38" i="1"/>
  <c r="L42" i="1"/>
  <c r="N42" i="1"/>
  <c r="P35" i="1"/>
  <c r="F42" i="1"/>
  <c r="F35" i="1"/>
  <c r="O34" i="1"/>
  <c r="E32" i="1"/>
  <c r="L39" i="1"/>
  <c r="F31" i="1"/>
  <c r="R40" i="1"/>
  <c r="F33" i="1"/>
  <c r="K37" i="1"/>
  <c r="E37" i="1"/>
  <c r="G47" i="1"/>
  <c r="K33" i="1"/>
  <c r="G46" i="1"/>
  <c r="S38" i="1"/>
  <c r="AE48" i="1"/>
  <c r="N40" i="1"/>
  <c r="G35" i="1"/>
  <c r="I43" i="1"/>
  <c r="P37" i="1"/>
  <c r="R43" i="1"/>
  <c r="M33" i="1"/>
  <c r="Q35" i="1"/>
  <c r="M32" i="1"/>
  <c r="O40" i="1"/>
  <c r="L37" i="1"/>
  <c r="Q34" i="1"/>
  <c r="O32" i="1"/>
  <c r="S34" i="1"/>
  <c r="S47" i="1"/>
  <c r="AE39" i="1"/>
  <c r="AE42" i="1"/>
  <c r="J33" i="1"/>
  <c r="G42" i="1"/>
  <c r="Q31" i="1"/>
  <c r="F38" i="1"/>
  <c r="F43" i="1"/>
  <c r="R39" i="1"/>
  <c r="K31" i="1"/>
  <c r="G40" i="1"/>
  <c r="I38" i="1"/>
  <c r="I47" i="1"/>
  <c r="J38" i="1"/>
  <c r="H38" i="1"/>
  <c r="E46" i="1"/>
  <c r="R35" i="1"/>
  <c r="H31" i="1"/>
  <c r="K44" i="1"/>
  <c r="F47" i="1"/>
  <c r="P39" i="1"/>
  <c r="I40" i="1"/>
  <c r="H39" i="1"/>
  <c r="Q32" i="1"/>
  <c r="Q40" i="1"/>
  <c r="N33" i="1"/>
  <c r="K32" i="1"/>
  <c r="P32" i="1"/>
  <c r="J34" i="1"/>
  <c r="R37" i="1"/>
  <c r="E35" i="1"/>
  <c r="G43" i="1"/>
  <c r="J44" i="1"/>
  <c r="P38" i="1"/>
  <c r="F44" i="1"/>
  <c r="P33" i="1"/>
  <c r="S32" i="1"/>
  <c r="S35" i="1"/>
  <c r="AE35" i="1"/>
  <c r="AE47" i="1"/>
  <c r="D42" i="1"/>
  <c r="F32" i="1"/>
  <c r="O44" i="1"/>
  <c r="H42" i="1"/>
  <c r="R42" i="1"/>
  <c r="G33" i="1"/>
  <c r="F46" i="1"/>
  <c r="H46" i="1"/>
  <c r="J46" i="1"/>
  <c r="N31" i="1"/>
  <c r="N39" i="1"/>
  <c r="N38" i="1"/>
  <c r="L32" i="1"/>
  <c r="Q43" i="1"/>
  <c r="I42" i="1"/>
  <c r="I46" i="1"/>
  <c r="I32" i="1"/>
  <c r="L40" i="1"/>
  <c r="I37" i="1"/>
  <c r="H40" i="1"/>
  <c r="E33" i="1"/>
  <c r="H44" i="1"/>
  <c r="F34" i="1"/>
  <c r="E44" i="1"/>
  <c r="H37" i="1"/>
  <c r="G34" i="1"/>
  <c r="Q47" i="1"/>
  <c r="O37" i="1"/>
  <c r="S33" i="1"/>
  <c r="S44" i="1"/>
  <c r="AE43" i="1"/>
  <c r="AE40" i="1"/>
  <c r="D43" i="1"/>
  <c r="N32" i="1"/>
  <c r="N37" i="1"/>
  <c r="J47" i="1"/>
  <c r="O33" i="1"/>
  <c r="R32" i="1"/>
  <c r="G37" i="1"/>
  <c r="H33" i="1"/>
  <c r="E47" i="1"/>
  <c r="M38" i="1"/>
  <c r="M47" i="1"/>
  <c r="M35" i="1"/>
  <c r="L46" i="1"/>
  <c r="I33" i="1"/>
  <c r="N34" i="1"/>
  <c r="L38" i="1"/>
  <c r="Q46" i="1"/>
  <c r="K43" i="1"/>
  <c r="E42" i="1"/>
  <c r="J37" i="1"/>
  <c r="J32" i="1"/>
  <c r="J42" i="1"/>
  <c r="G44" i="1"/>
  <c r="F37" i="1"/>
  <c r="P34" i="1"/>
  <c r="D44" i="1"/>
  <c r="O47" i="1"/>
  <c r="G38" i="1"/>
  <c r="K39" i="1"/>
  <c r="S31" i="1"/>
  <c r="S46" i="1"/>
  <c r="AE32" i="1"/>
  <c r="AE38" i="1"/>
  <c r="D46" i="1"/>
  <c r="J31" i="1"/>
  <c r="J39" i="1"/>
  <c r="G32" i="1"/>
  <c r="Q37" i="1"/>
  <c r="G39" i="1"/>
  <c r="M34" i="1"/>
  <c r="I39" i="1"/>
  <c r="I35" i="1"/>
  <c r="K46" i="1"/>
  <c r="R46" i="1"/>
  <c r="L44" i="1"/>
  <c r="E34" i="1"/>
  <c r="L33" i="1"/>
  <c r="M42" i="1"/>
  <c r="L47" i="1"/>
  <c r="H32" i="1"/>
  <c r="P44" i="1"/>
  <c r="M37" i="1"/>
  <c r="Q39" i="1"/>
  <c r="J40" i="1"/>
  <c r="E38" i="1"/>
  <c r="P43" i="1"/>
  <c r="K47" i="1"/>
  <c r="I34" i="1"/>
  <c r="S49" i="1"/>
  <c r="AE46" i="1"/>
  <c r="O39" i="1"/>
  <c r="L31" i="1"/>
  <c r="J43" i="1"/>
  <c r="R34" i="1"/>
  <c r="K42" i="1"/>
  <c r="P46" i="1"/>
  <c r="N47" i="1"/>
  <c r="H47" i="1"/>
  <c r="J35" i="1"/>
  <c r="G31" i="1"/>
  <c r="L43" i="1"/>
  <c r="P42" i="1"/>
  <c r="S42" i="1"/>
  <c r="S37" i="1"/>
  <c r="AE44" i="1"/>
  <c r="AE33" i="1"/>
  <c r="D47" i="1"/>
  <c r="O31" i="1"/>
  <c r="O43" i="1"/>
  <c r="M46" i="1"/>
  <c r="F39" i="1"/>
  <c r="N35" i="1"/>
  <c r="N44" i="1"/>
  <c r="N43" i="1"/>
  <c r="P31" i="1"/>
  <c r="F40" i="1"/>
  <c r="H34" i="1"/>
  <c r="M31" i="1"/>
  <c r="M44" i="1"/>
  <c r="E43" i="1"/>
  <c r="R38" i="1"/>
  <c r="Q44" i="1"/>
  <c r="K34" i="1"/>
  <c r="E39" i="1"/>
  <c r="R33" i="1"/>
  <c r="Q33" i="1"/>
  <c r="O46" i="1"/>
  <c r="H43" i="1"/>
  <c r="P47" i="1"/>
  <c r="N46" i="1"/>
  <c r="H35" i="1"/>
  <c r="S43" i="1"/>
  <c r="S48" i="1"/>
  <c r="AE37" i="1"/>
  <c r="AE49" i="1"/>
  <c r="E31" i="1"/>
  <c r="Q38" i="1"/>
  <c r="L35" i="1"/>
  <c r="R31" i="1"/>
  <c r="P40" i="1"/>
  <c r="M43" i="1"/>
  <c r="O35" i="1"/>
  <c r="M40" i="1"/>
  <c r="O42" i="1"/>
  <c r="I31" i="1"/>
  <c r="Q42" i="1"/>
  <c r="I44" i="1"/>
  <c r="D49" i="1"/>
  <c r="K49" i="1"/>
  <c r="K48" i="1"/>
  <c r="U31" i="1"/>
  <c r="AC31" i="1"/>
  <c r="T32" i="1"/>
  <c r="Z32" i="1"/>
  <c r="AH32" i="1"/>
  <c r="W33" i="1"/>
  <c r="AB34" i="1"/>
  <c r="Y35" i="1"/>
  <c r="AG35" i="1"/>
  <c r="V37" i="1"/>
  <c r="AD37" i="1"/>
  <c r="AA38" i="1"/>
  <c r="AI38" i="1"/>
  <c r="X39" i="1"/>
  <c r="AF39" i="1"/>
  <c r="U40" i="1"/>
  <c r="AC40" i="1"/>
  <c r="T42" i="1"/>
  <c r="Z42" i="1"/>
  <c r="AH42" i="1"/>
  <c r="W43" i="1"/>
  <c r="AB44" i="1"/>
  <c r="Y46" i="1"/>
  <c r="AG46" i="1"/>
  <c r="V47" i="1"/>
  <c r="AD47" i="1"/>
  <c r="E48" i="1"/>
  <c r="M48" i="1"/>
  <c r="AA48" i="1"/>
  <c r="AI48" i="1"/>
  <c r="I49" i="1"/>
  <c r="R49" i="1"/>
  <c r="X49" i="1"/>
  <c r="AF49" i="1"/>
  <c r="D48" i="1"/>
  <c r="Z35" i="1"/>
  <c r="AH35" i="1"/>
  <c r="W37" i="1"/>
  <c r="AB38" i="1"/>
  <c r="V31" i="1"/>
  <c r="AD31" i="1"/>
  <c r="AA32" i="1"/>
  <c r="AI32" i="1"/>
  <c r="X33" i="1"/>
  <c r="AF33" i="1"/>
  <c r="U34" i="1"/>
  <c r="AC34" i="1"/>
  <c r="AF31" i="1"/>
  <c r="AC32" i="1"/>
  <c r="Z33" i="1"/>
  <c r="W34" i="1"/>
  <c r="AG34" i="1"/>
  <c r="AC35" i="1"/>
  <c r="Z37" i="1"/>
  <c r="W38" i="1"/>
  <c r="AG38" i="1"/>
  <c r="AC39" i="1"/>
  <c r="V40" i="1"/>
  <c r="W42" i="1"/>
  <c r="AF42" i="1"/>
  <c r="Y43" i="1"/>
  <c r="AH43" i="1"/>
  <c r="Z44" i="1"/>
  <c r="AI44" i="1"/>
  <c r="AB46" i="1"/>
  <c r="AC47" i="1"/>
  <c r="O48" i="1"/>
  <c r="V48" i="1"/>
  <c r="F49" i="1"/>
  <c r="P49" i="1"/>
  <c r="W49" i="1"/>
  <c r="AG49" i="1"/>
  <c r="W31" i="1"/>
  <c r="AG31" i="1"/>
  <c r="AD32" i="1"/>
  <c r="AA33" i="1"/>
  <c r="X34" i="1"/>
  <c r="AH34" i="1"/>
  <c r="AD35" i="1"/>
  <c r="AA37" i="1"/>
  <c r="X38" i="1"/>
  <c r="AH38" i="1"/>
  <c r="U39" i="1"/>
  <c r="AD39" i="1"/>
  <c r="AI31" i="1"/>
  <c r="AB32" i="1"/>
  <c r="U33" i="1"/>
  <c r="AI33" i="1"/>
  <c r="AD34" i="1"/>
  <c r="V35" i="1"/>
  <c r="AC37" i="1"/>
  <c r="V38" i="1"/>
  <c r="AB39" i="1"/>
  <c r="Z40" i="1"/>
  <c r="V42" i="1"/>
  <c r="AG42" i="1"/>
  <c r="AC43" i="1"/>
  <c r="Y44" i="1"/>
  <c r="V46" i="1"/>
  <c r="AF46" i="1"/>
  <c r="T47" i="1"/>
  <c r="AB47" i="1"/>
  <c r="F48" i="1"/>
  <c r="Q48" i="1"/>
  <c r="Y48" i="1"/>
  <c r="M49" i="1"/>
  <c r="U49" i="1"/>
  <c r="X31" i="1"/>
  <c r="V33" i="1"/>
  <c r="W35" i="1"/>
  <c r="T37" i="1"/>
  <c r="AF37" i="1"/>
  <c r="Y38" i="1"/>
  <c r="T39" i="1"/>
  <c r="AA40" i="1"/>
  <c r="X42" i="1"/>
  <c r="AI42" i="1"/>
  <c r="AD43" i="1"/>
  <c r="AA44" i="1"/>
  <c r="W46" i="1"/>
  <c r="AH46" i="1"/>
  <c r="G48" i="1"/>
  <c r="R48" i="1"/>
  <c r="Z48" i="1"/>
  <c r="N49" i="1"/>
  <c r="V49" i="1"/>
  <c r="AH49" i="1"/>
  <c r="Y31" i="1"/>
  <c r="AF32" i="1"/>
  <c r="Y33" i="1"/>
  <c r="T34" i="1"/>
  <c r="AF34" i="1"/>
  <c r="X35" i="1"/>
  <c r="AG37" i="1"/>
  <c r="Z38" i="1"/>
  <c r="AG39" i="1"/>
  <c r="T40" i="1"/>
  <c r="AB40" i="1"/>
  <c r="Y42" i="1"/>
  <c r="U43" i="1"/>
  <c r="AF43" i="1"/>
  <c r="T44" i="1"/>
  <c r="AC44" i="1"/>
  <c r="X46" i="1"/>
  <c r="AI46" i="1"/>
  <c r="U47" i="1"/>
  <c r="AF47" i="1"/>
  <c r="H48" i="1"/>
  <c r="AB48" i="1"/>
  <c r="E49" i="1"/>
  <c r="O49" i="1"/>
  <c r="Y49" i="1"/>
  <c r="AI49" i="1"/>
  <c r="U32" i="1"/>
  <c r="AG32" i="1"/>
  <c r="AB33" i="1"/>
  <c r="AI34" i="1"/>
  <c r="AA35" i="1"/>
  <c r="AH39" i="1"/>
  <c r="V43" i="1"/>
  <c r="Z46" i="1"/>
  <c r="W47" i="1"/>
  <c r="Z31" i="1"/>
  <c r="AH37" i="1"/>
  <c r="AC38" i="1"/>
  <c r="V39" i="1"/>
  <c r="AD40" i="1"/>
  <c r="AA42" i="1"/>
  <c r="AG43" i="1"/>
  <c r="AD44" i="1"/>
  <c r="X32" i="1"/>
  <c r="AF35" i="1"/>
  <c r="Y37" i="1"/>
  <c r="T38" i="1"/>
  <c r="T49" i="1"/>
  <c r="AC33" i="1"/>
  <c r="V34" i="1"/>
  <c r="AI37" i="1"/>
  <c r="AD38" i="1"/>
  <c r="W39" i="1"/>
  <c r="AF40" i="1"/>
  <c r="X43" i="1"/>
  <c r="X47" i="1"/>
  <c r="U48" i="1"/>
  <c r="AD33" i="1"/>
  <c r="Y34" i="1"/>
  <c r="Y39" i="1"/>
  <c r="AG40" i="1"/>
  <c r="Z43" i="1"/>
  <c r="AF44" i="1"/>
  <c r="T46" i="1"/>
  <c r="Y47" i="1"/>
  <c r="I48" i="1"/>
  <c r="W48" i="1"/>
  <c r="G49" i="1"/>
  <c r="AG33" i="1"/>
  <c r="Z34" i="1"/>
  <c r="T35" i="1"/>
  <c r="AF38" i="1"/>
  <c r="Z39" i="1"/>
  <c r="AH40" i="1"/>
  <c r="AA43" i="1"/>
  <c r="AG44" i="1"/>
  <c r="Z47" i="1"/>
  <c r="J48" i="1"/>
  <c r="X48" i="1"/>
  <c r="H49" i="1"/>
  <c r="Z49" i="1"/>
  <c r="T31" i="1"/>
  <c r="AH33" i="1"/>
  <c r="AA34" i="1"/>
  <c r="U35" i="1"/>
  <c r="AA39" i="1"/>
  <c r="AI40" i="1"/>
  <c r="U42" i="1"/>
  <c r="AB43" i="1"/>
  <c r="AH44" i="1"/>
  <c r="U46" i="1"/>
  <c r="AA47" i="1"/>
  <c r="L48" i="1"/>
  <c r="AC48" i="1"/>
  <c r="J49" i="1"/>
  <c r="AA49" i="1"/>
  <c r="AA31" i="1"/>
  <c r="V32" i="1"/>
  <c r="AB35" i="1"/>
  <c r="U37" i="1"/>
  <c r="AI39" i="1"/>
  <c r="AB42" i="1"/>
  <c r="AI43" i="1"/>
  <c r="U44" i="1"/>
  <c r="AA46" i="1"/>
  <c r="AG47" i="1"/>
  <c r="N48" i="1"/>
  <c r="AD48" i="1"/>
  <c r="L49" i="1"/>
  <c r="AB49" i="1"/>
  <c r="AB31" i="1"/>
  <c r="W32" i="1"/>
  <c r="T33" i="1"/>
  <c r="X37" i="1"/>
  <c r="W40" i="1"/>
  <c r="AC42" i="1"/>
  <c r="V44" i="1"/>
  <c r="AC46" i="1"/>
  <c r="AH47" i="1"/>
  <c r="P48" i="1"/>
  <c r="AF48" i="1"/>
  <c r="Q49" i="1"/>
  <c r="AC49" i="1"/>
  <c r="X40" i="1"/>
  <c r="AD42" i="1"/>
  <c r="W44" i="1"/>
  <c r="AD46" i="1"/>
  <c r="AI47" i="1"/>
  <c r="T48" i="1"/>
  <c r="AG48" i="1"/>
  <c r="AD49" i="1"/>
  <c r="AH31" i="1"/>
  <c r="Y32" i="1"/>
  <c r="AI35" i="1"/>
  <c r="AB37" i="1"/>
  <c r="U38" i="1"/>
  <c r="Y40" i="1"/>
  <c r="T43" i="1"/>
  <c r="X44" i="1"/>
  <c r="AH48" i="1"/>
  <c r="I57" i="1"/>
  <c r="D30" i="1" l="1"/>
  <c r="D36" i="1"/>
  <c r="F30" i="1"/>
  <c r="D41" i="1"/>
  <c r="N41" i="1"/>
  <c r="D45" i="1"/>
  <c r="AE30" i="1"/>
  <c r="I30" i="1"/>
  <c r="O36" i="1"/>
  <c r="I36" i="1"/>
  <c r="M36" i="1"/>
  <c r="AE36" i="1"/>
  <c r="N36" i="1"/>
  <c r="S30" i="1"/>
  <c r="K41" i="1"/>
  <c r="O41" i="1"/>
  <c r="G30" i="1"/>
  <c r="J41" i="1"/>
  <c r="G41" i="1"/>
  <c r="Q36" i="1"/>
  <c r="Q41" i="1"/>
  <c r="AE41" i="1"/>
  <c r="E41" i="1"/>
  <c r="Q30" i="1"/>
  <c r="F41" i="1"/>
  <c r="S36" i="1"/>
  <c r="P30" i="1"/>
  <c r="M41" i="1"/>
  <c r="AE45" i="1"/>
  <c r="H41" i="1"/>
  <c r="N30" i="1"/>
  <c r="P41" i="1"/>
  <c r="G36" i="1"/>
  <c r="J36" i="1"/>
  <c r="L30" i="1"/>
  <c r="R41" i="1"/>
  <c r="K36" i="1"/>
  <c r="S41" i="1"/>
  <c r="O30" i="1"/>
  <c r="P36" i="1"/>
  <c r="K30" i="1"/>
  <c r="E30" i="1"/>
  <c r="J30" i="1"/>
  <c r="S45" i="1"/>
  <c r="M30" i="1"/>
  <c r="R36" i="1"/>
  <c r="L41" i="1"/>
  <c r="E36" i="1"/>
  <c r="F36" i="1"/>
  <c r="L36" i="1"/>
  <c r="H30" i="1"/>
  <c r="H36" i="1"/>
  <c r="I41" i="1"/>
  <c r="R30" i="1"/>
  <c r="I45" i="1"/>
  <c r="F45" i="1"/>
  <c r="R45" i="1"/>
  <c r="P45" i="1"/>
  <c r="K45" i="1"/>
  <c r="N45" i="1"/>
  <c r="E45" i="1"/>
  <c r="H45" i="1"/>
  <c r="O45" i="1"/>
  <c r="Q45" i="1"/>
  <c r="G45" i="1"/>
  <c r="L45" i="1"/>
  <c r="J45" i="1"/>
  <c r="M45" i="1"/>
  <c r="Z30" i="1"/>
  <c r="AD41" i="1"/>
  <c r="X36" i="1"/>
  <c r="U36" i="1"/>
  <c r="W30" i="1"/>
  <c r="AA30" i="1"/>
  <c r="U45" i="1"/>
  <c r="AH36" i="1"/>
  <c r="AH30" i="1"/>
  <c r="AG30" i="1"/>
  <c r="V41" i="1"/>
  <c r="AA36" i="1"/>
  <c r="T45" i="1"/>
  <c r="AG36" i="1"/>
  <c r="AB45" i="1"/>
  <c r="W36" i="1"/>
  <c r="Z45" i="1"/>
  <c r="T36" i="1"/>
  <c r="AC36" i="1"/>
  <c r="AB41" i="1"/>
  <c r="AI45" i="1"/>
  <c r="AH45" i="1"/>
  <c r="AB30" i="1"/>
  <c r="AA45" i="1"/>
  <c r="Y41" i="1"/>
  <c r="Y30" i="1"/>
  <c r="X41" i="1"/>
  <c r="X30" i="1"/>
  <c r="AG41" i="1"/>
  <c r="AI30" i="1"/>
  <c r="V30" i="1"/>
  <c r="Y45" i="1"/>
  <c r="Z36" i="1"/>
  <c r="AF30" i="1"/>
  <c r="Z41" i="1"/>
  <c r="U30" i="1"/>
  <c r="T30" i="1"/>
  <c r="Y36" i="1"/>
  <c r="AF36" i="1"/>
  <c r="AC41" i="1"/>
  <c r="AH41" i="1"/>
  <c r="AC30" i="1"/>
  <c r="AD45" i="1"/>
  <c r="U41" i="1"/>
  <c r="AA41" i="1"/>
  <c r="X45" i="1"/>
  <c r="W45" i="1"/>
  <c r="AF45" i="1"/>
  <c r="AF41" i="1"/>
  <c r="T41" i="1"/>
  <c r="AD36" i="1"/>
  <c r="AB36" i="1"/>
  <c r="AC45" i="1"/>
  <c r="AI36" i="1"/>
  <c r="AI41" i="1"/>
  <c r="V45" i="1"/>
  <c r="W41" i="1"/>
  <c r="AD30" i="1"/>
  <c r="AG45" i="1"/>
  <c r="V36" i="1"/>
  <c r="AJ33" i="1"/>
  <c r="AJ43" i="1"/>
  <c r="AJ39" i="1"/>
  <c r="AJ44" i="1"/>
  <c r="AJ48" i="1"/>
  <c r="AJ42" i="1"/>
  <c r="AJ32" i="1"/>
  <c r="AJ47" i="1"/>
  <c r="AJ34" i="1"/>
  <c r="AJ37" i="1"/>
  <c r="AJ40" i="1"/>
  <c r="AJ38" i="1"/>
  <c r="AJ46" i="1"/>
  <c r="AJ31" i="1"/>
  <c r="AJ35" i="1"/>
  <c r="AJ49" i="1"/>
  <c r="D50" i="1" l="1"/>
  <c r="D27" i="1" s="1"/>
  <c r="AE50" i="1"/>
  <c r="AE27" i="1" s="1"/>
  <c r="S50" i="1"/>
  <c r="S27" i="1" s="1"/>
  <c r="AJ30" i="1"/>
  <c r="K50" i="1"/>
  <c r="K27" i="1" s="1"/>
  <c r="AG50" i="1"/>
  <c r="AG27" i="1" s="1"/>
  <c r="N50" i="1"/>
  <c r="N27" i="1" s="1"/>
  <c r="F50" i="1"/>
  <c r="I50" i="1"/>
  <c r="I27" i="1" s="1"/>
  <c r="L50" i="1"/>
  <c r="P50" i="1"/>
  <c r="P27" i="1" s="1"/>
  <c r="AH50" i="1"/>
  <c r="AH27" i="1" s="1"/>
  <c r="Q50" i="1"/>
  <c r="Q27" i="1" s="1"/>
  <c r="AI50" i="1"/>
  <c r="AI27" i="1" s="1"/>
  <c r="R50" i="1"/>
  <c r="R27" i="1" s="1"/>
  <c r="AD50" i="1"/>
  <c r="AD27" i="1" s="1"/>
  <c r="J50" i="1"/>
  <c r="Y50" i="1"/>
  <c r="Y27" i="1" s="1"/>
  <c r="X50" i="1"/>
  <c r="X27" i="1" s="1"/>
  <c r="V50" i="1"/>
  <c r="V27" i="1" s="1"/>
  <c r="H50" i="1"/>
  <c r="AJ41" i="1"/>
  <c r="G50" i="1"/>
  <c r="W50" i="1"/>
  <c r="W27" i="1" s="1"/>
  <c r="AA50" i="1"/>
  <c r="AA27" i="1" s="1"/>
  <c r="AC50" i="1"/>
  <c r="AC27" i="1" s="1"/>
  <c r="AB50" i="1"/>
  <c r="AB27" i="1" s="1"/>
  <c r="AJ36" i="1"/>
  <c r="Z50" i="1"/>
  <c r="Z27" i="1" s="1"/>
  <c r="E50" i="1"/>
  <c r="T50" i="1"/>
  <c r="AF50" i="1"/>
  <c r="AJ45" i="1"/>
  <c r="O50" i="1"/>
  <c r="O27" i="1" s="1"/>
  <c r="M50" i="1"/>
  <c r="M27" i="1" s="1"/>
  <c r="U50" i="1"/>
  <c r="U27" i="1" s="1"/>
  <c r="N57" i="1"/>
  <c r="AF55" i="1" l="1"/>
  <c r="AF27" i="1"/>
  <c r="J55" i="1"/>
  <c r="J27" i="1"/>
  <c r="F55" i="1"/>
  <c r="F57" i="1" s="1"/>
  <c r="F27" i="1"/>
  <c r="G55" i="1"/>
  <c r="G57" i="1" s="1"/>
  <c r="G27" i="1"/>
  <c r="H55" i="1"/>
  <c r="H57" i="1" s="1"/>
  <c r="H27" i="1"/>
  <c r="E55" i="1"/>
  <c r="E27" i="1"/>
  <c r="S55" i="1"/>
  <c r="T27" i="1"/>
  <c r="L55" i="1"/>
  <c r="L27" i="1"/>
  <c r="E57" i="1"/>
  <c r="AE55" i="1"/>
  <c r="I55" i="1"/>
  <c r="K55" i="1"/>
  <c r="O55" i="1"/>
  <c r="O57" i="1" s="1"/>
  <c r="Z55" i="1"/>
  <c r="AI55" i="1"/>
  <c r="Q55" i="1"/>
  <c r="X55" i="1"/>
  <c r="U55" i="1"/>
  <c r="R55" i="1"/>
  <c r="R57" i="1" s="1"/>
  <c r="AC55" i="1"/>
  <c r="AA55" i="1"/>
  <c r="Y55" i="1"/>
  <c r="Y57" i="1" s="1"/>
  <c r="AH55" i="1"/>
  <c r="M55" i="1"/>
  <c r="T55" i="1"/>
  <c r="T57" i="1" s="1"/>
  <c r="P55" i="1"/>
  <c r="W55" i="1"/>
  <c r="AD55" i="1"/>
  <c r="AB55" i="1"/>
  <c r="V55" i="1"/>
  <c r="N55" i="1"/>
  <c r="AG55" i="1"/>
  <c r="AJ50" i="1"/>
  <c r="D55" i="1"/>
  <c r="E54" i="1" l="1"/>
  <c r="S54" i="1"/>
  <c r="AE54" i="1"/>
  <c r="J54" i="1"/>
  <c r="K54" i="1"/>
  <c r="Y54" i="1"/>
  <c r="T54" i="1"/>
  <c r="M54" i="1"/>
  <c r="D57" i="1"/>
  <c r="AH54" i="1"/>
  <c r="V54" i="1"/>
  <c r="AI54" i="1"/>
  <c r="AD54" i="1"/>
  <c r="AA54" i="1"/>
  <c r="Q54" i="1"/>
  <c r="O54" i="1"/>
  <c r="I54" i="1"/>
  <c r="P54" i="1"/>
  <c r="Z54" i="1"/>
  <c r="AG54" i="1"/>
  <c r="D54" i="1"/>
  <c r="L54" i="1"/>
  <c r="R54" i="1"/>
  <c r="X54" i="1"/>
  <c r="N54" i="1"/>
  <c r="G54" i="1"/>
  <c r="F54" i="1"/>
  <c r="W54" i="1"/>
  <c r="AK45" i="1"/>
  <c r="AK50" i="1"/>
  <c r="AK38" i="1"/>
  <c r="AK39" i="1"/>
  <c r="AK47" i="1"/>
  <c r="AK40" i="1"/>
  <c r="AK30" i="1"/>
  <c r="AK31" i="1"/>
  <c r="AK37" i="1"/>
  <c r="AK48" i="1"/>
  <c r="AK44" i="1"/>
  <c r="AK46" i="1"/>
  <c r="AK33" i="1"/>
  <c r="AK49" i="1"/>
  <c r="AK42" i="1"/>
  <c r="AK36" i="1"/>
  <c r="AK43" i="1"/>
  <c r="AK35" i="1"/>
  <c r="AK41" i="1"/>
  <c r="AK34" i="1"/>
  <c r="AK32" i="1"/>
  <c r="AC54" i="1"/>
  <c r="AF54" i="1"/>
  <c r="U54" i="1"/>
  <c r="H54" i="1"/>
  <c r="AB54" i="1"/>
  <c r="S59" i="1" l="1"/>
  <c r="S64" i="1" s="1"/>
  <c r="S60" i="1"/>
  <c r="S61" i="1" s="1"/>
  <c r="AE60" i="1"/>
  <c r="AE59" i="1"/>
  <c r="AE64" i="1" s="1"/>
  <c r="D59" i="1"/>
  <c r="D64" i="1" s="1"/>
  <c r="K59" i="1"/>
  <c r="K64" i="1" s="1"/>
  <c r="H60" i="1"/>
  <c r="H61" i="1" s="1"/>
  <c r="P60" i="1"/>
  <c r="D60" i="1"/>
  <c r="G59" i="1"/>
  <c r="G64" i="1" s="1"/>
  <c r="T60" i="1"/>
  <c r="T61" i="1" s="1"/>
  <c r="Q59" i="1"/>
  <c r="Q64" i="1" s="1"/>
  <c r="J59" i="1"/>
  <c r="J64" i="1" s="1"/>
  <c r="E59" i="1"/>
  <c r="E64" i="1" s="1"/>
  <c r="L59" i="1"/>
  <c r="L64" i="1" s="1"/>
  <c r="T59" i="1"/>
  <c r="T64" i="1" s="1"/>
  <c r="I60" i="1"/>
  <c r="Q60" i="1"/>
  <c r="N59" i="1"/>
  <c r="N64" i="1" s="1"/>
  <c r="E60" i="1"/>
  <c r="N60" i="1"/>
  <c r="G60" i="1"/>
  <c r="G61" i="1" s="1"/>
  <c r="M59" i="1"/>
  <c r="M64" i="1" s="1"/>
  <c r="J60" i="1"/>
  <c r="J61" i="1" s="1"/>
  <c r="R60" i="1"/>
  <c r="R61" i="1" s="1"/>
  <c r="F59" i="1"/>
  <c r="F64" i="1" s="1"/>
  <c r="K60" i="1"/>
  <c r="K61" i="1" s="1"/>
  <c r="O59" i="1"/>
  <c r="O64" i="1" s="1"/>
  <c r="L60" i="1"/>
  <c r="L61" i="1" s="1"/>
  <c r="F60" i="1"/>
  <c r="F61" i="1" s="1"/>
  <c r="O60" i="1"/>
  <c r="H59" i="1"/>
  <c r="H64" i="1" s="1"/>
  <c r="P59" i="1"/>
  <c r="P64" i="1" s="1"/>
  <c r="M60" i="1"/>
  <c r="I59" i="1"/>
  <c r="I64" i="1" s="1"/>
  <c r="R59" i="1"/>
  <c r="R64" i="1" s="1"/>
  <c r="X59" i="1"/>
  <c r="X64" i="1" s="1"/>
  <c r="W60" i="1"/>
  <c r="U60" i="1"/>
  <c r="AI60" i="1"/>
  <c r="X60" i="1"/>
  <c r="V59" i="1"/>
  <c r="V64" i="1" s="1"/>
  <c r="AC60" i="1"/>
  <c r="Z60" i="1"/>
  <c r="AH60" i="1"/>
  <c r="AH59" i="1"/>
  <c r="AH64" i="1" s="1"/>
  <c r="AF60" i="1"/>
  <c r="AF59" i="1"/>
  <c r="AF64" i="1" s="1"/>
  <c r="AD60" i="1"/>
  <c r="V60" i="1"/>
  <c r="AG59" i="1"/>
  <c r="AG64" i="1" s="1"/>
  <c r="Y59" i="1"/>
  <c r="Y64" i="1" s="1"/>
  <c r="AA60" i="1"/>
  <c r="Y60" i="1"/>
  <c r="AA59" i="1"/>
  <c r="AA64" i="1" s="1"/>
  <c r="AI59" i="1"/>
  <c r="AI64" i="1" s="1"/>
  <c r="Z59" i="1"/>
  <c r="Z64" i="1" s="1"/>
  <c r="U59" i="1"/>
  <c r="U64" i="1" s="1"/>
  <c r="AD59" i="1"/>
  <c r="AD64" i="1" s="1"/>
  <c r="AB60" i="1"/>
  <c r="AC59" i="1"/>
  <c r="AC64" i="1" s="1"/>
  <c r="W59" i="1"/>
  <c r="W64" i="1" s="1"/>
  <c r="AB59" i="1"/>
  <c r="AB64" i="1" s="1"/>
  <c r="AG60" i="1"/>
  <c r="O61" i="1" l="1"/>
  <c r="O65" i="1" s="1"/>
  <c r="N61" i="1"/>
  <c r="N65" i="1" s="1"/>
  <c r="M61" i="1"/>
  <c r="M65" i="1" s="1"/>
  <c r="E61" i="1"/>
  <c r="E65" i="1" s="1"/>
  <c r="Q61" i="1"/>
  <c r="Q65" i="1" s="1"/>
  <c r="AE61" i="1"/>
  <c r="AE65" i="1" s="1"/>
  <c r="AE63" i="1"/>
  <c r="P61" i="1"/>
  <c r="P65" i="1" s="1"/>
  <c r="I61" i="1"/>
  <c r="I65" i="1" s="1"/>
  <c r="D61" i="1"/>
  <c r="D65" i="1" s="1"/>
  <c r="K65" i="1"/>
  <c r="K63" i="1"/>
  <c r="L63" i="1"/>
  <c r="L65" i="1"/>
  <c r="AC63" i="1"/>
  <c r="AC61" i="1"/>
  <c r="AC65" i="1" s="1"/>
  <c r="X63" i="1"/>
  <c r="X61" i="1"/>
  <c r="X65" i="1" s="1"/>
  <c r="Q63" i="1"/>
  <c r="T63" i="1"/>
  <c r="T65" i="1"/>
  <c r="G63" i="1"/>
  <c r="G65" i="1"/>
  <c r="R63" i="1"/>
  <c r="R65" i="1"/>
  <c r="AI63" i="1"/>
  <c r="AI61" i="1"/>
  <c r="AI65" i="1" s="1"/>
  <c r="AD63" i="1"/>
  <c r="AD61" i="1"/>
  <c r="AD65" i="1" s="1"/>
  <c r="D63" i="1"/>
  <c r="V63" i="1"/>
  <c r="V61" i="1"/>
  <c r="V65" i="1" s="1"/>
  <c r="U63" i="1"/>
  <c r="U61" i="1"/>
  <c r="U65" i="1" s="1"/>
  <c r="O63" i="1"/>
  <c r="I63" i="1"/>
  <c r="E63" i="1"/>
  <c r="P63" i="1"/>
  <c r="W63" i="1"/>
  <c r="W61" i="1"/>
  <c r="W65" i="1" s="1"/>
  <c r="AG63" i="1"/>
  <c r="AG61" i="1"/>
  <c r="AG65" i="1" s="1"/>
  <c r="H63" i="1"/>
  <c r="H65" i="1"/>
  <c r="AH61" i="1"/>
  <c r="AH65" i="1" s="1"/>
  <c r="AH63" i="1"/>
  <c r="Y63" i="1"/>
  <c r="Y61" i="1"/>
  <c r="Y65" i="1" s="1"/>
  <c r="AB63" i="1"/>
  <c r="AB61" i="1"/>
  <c r="AB65" i="1" s="1"/>
  <c r="F63" i="1"/>
  <c r="F65" i="1"/>
  <c r="AF61" i="1"/>
  <c r="AF65" i="1" s="1"/>
  <c r="AF63" i="1"/>
  <c r="N63" i="1"/>
  <c r="M63" i="1"/>
  <c r="AA63" i="1"/>
  <c r="AA61" i="1"/>
  <c r="AA65" i="1" s="1"/>
  <c r="S63" i="1"/>
  <c r="S65" i="1"/>
  <c r="Z63" i="1"/>
  <c r="Z61" i="1"/>
  <c r="Z65" i="1" s="1"/>
  <c r="J65" i="1"/>
  <c r="J63" i="1"/>
</calcChain>
</file>

<file path=xl/sharedStrings.xml><?xml version="1.0" encoding="utf-8"?>
<sst xmlns="http://schemas.openxmlformats.org/spreadsheetml/2006/main" count="257" uniqueCount="118">
  <si>
    <t>Seleccionar Moneda</t>
  </si>
  <si>
    <t>Reporte de Inversiones - Compañías de Seguros de Vida</t>
  </si>
  <si>
    <t>CLC</t>
  </si>
  <si>
    <t>METLIFE</t>
  </si>
  <si>
    <t>MUT. EJERC. Y AVIAC.</t>
  </si>
  <si>
    <t>PRINCIPAL</t>
  </si>
  <si>
    <t>RENTA NACIONAL</t>
  </si>
  <si>
    <t>SURA</t>
  </si>
  <si>
    <t>Bonos y Debentures</t>
  </si>
  <si>
    <t>Bonos Bancarios</t>
  </si>
  <si>
    <t>Depósitos a Plazo</t>
  </si>
  <si>
    <t>Instrumentos del Estado</t>
  </si>
  <si>
    <t>Fondos Mutuos</t>
  </si>
  <si>
    <t>Cuentas Corrientes</t>
  </si>
  <si>
    <t>Inversiones Inmobiliarias</t>
  </si>
  <si>
    <t>Inversión Exterior</t>
  </si>
  <si>
    <t>Acciones de S.A.</t>
  </si>
  <si>
    <t>Fondos de Inversión</t>
  </si>
  <si>
    <t>Préstamos</t>
  </si>
  <si>
    <t>Créditos Sindicados</t>
  </si>
  <si>
    <t>Otros</t>
  </si>
  <si>
    <t>Total</t>
  </si>
  <si>
    <t>Letras Hipotecarias</t>
  </si>
  <si>
    <t>Mutuos Hipotecarios</t>
  </si>
  <si>
    <t>Avance tened. de Pólizas</t>
  </si>
  <si>
    <t>TOTAL MERCADO</t>
  </si>
  <si>
    <t>TIPO DE INSTRUMENTO</t>
  </si>
  <si>
    <t>Seleccionar Cuenta a Graficar</t>
  </si>
  <si>
    <t>Ordenado de Mayor a Menor</t>
  </si>
  <si>
    <t>Compañía a Destacar</t>
  </si>
  <si>
    <t>Orden Alfabético</t>
  </si>
  <si>
    <t>Cifras en M$</t>
  </si>
  <si>
    <t>Cifras en UF</t>
  </si>
  <si>
    <t>Cifras en US$</t>
  </si>
  <si>
    <t>PART% MERCADO</t>
  </si>
  <si>
    <t>Renta Fija</t>
  </si>
  <si>
    <t>Renta Variable</t>
  </si>
  <si>
    <t>Bienes Raíces y Leasing</t>
  </si>
  <si>
    <t xml:space="preserve">* Notas: Elaboración propia en base a información FECU. El ítem "Bienes Raíces y Leasing" equivale al ítem reportado en FECU como "Inversiones Inmobiliarias". "Otros" incluye acciones de S.A. cerradas, muebles y útiles, caja y derechos por inversiones en instrumentos derivados. </t>
  </si>
  <si>
    <t>TOTAL</t>
  </si>
  <si>
    <t>MUT DE CARABINEROS</t>
  </si>
  <si>
    <t>SECURITY PREVISION</t>
  </si>
  <si>
    <t>ZURICH SANTANDER</t>
  </si>
  <si>
    <t>COMISIÓN PARA EL MERCADO FINANCIERO</t>
  </si>
  <si>
    <t>Tipo de compañía: CIAS. DE SEGUROS DE VIDA Y CIAS. REASEGURADORAS DE VIDA</t>
  </si>
  <si>
    <t>Razón social</t>
  </si>
  <si>
    <t>TipodecompaÃ±Ã­a</t>
  </si>
  <si>
    <t>InstrumentosdelEstado</t>
  </si>
  <si>
    <t>DepÃ³sitosaplazo</t>
  </si>
  <si>
    <t>Bonosbancarios</t>
  </si>
  <si>
    <t>Letrashipotecarias</t>
  </si>
  <si>
    <t>Bonosydebentures</t>
  </si>
  <si>
    <t>CrÃ©ditossindicados</t>
  </si>
  <si>
    <t>Mutuoshipotecarios</t>
  </si>
  <si>
    <t>AccionesdeS.A.</t>
  </si>
  <si>
    <t>Fondosmutuos</t>
  </si>
  <si>
    <t>FondoinversiÃ³n</t>
  </si>
  <si>
    <t>InversiÃ³nexterior</t>
  </si>
  <si>
    <t>Cuentascorrientes</t>
  </si>
  <si>
    <t>Avancetened.depÃ³lizas</t>
  </si>
  <si>
    <t>Inversionesinmobiliarias</t>
  </si>
  <si>
    <t>PrÃ©stamos</t>
  </si>
  <si>
    <t>Otros(3)</t>
  </si>
  <si>
    <t>MUTUAL DE SEGUROS</t>
  </si>
  <si>
    <t>TOTAL CIAS. DE SEGUROS DE VIDA</t>
  </si>
  <si>
    <t>CAJA REASEGURADORA</t>
  </si>
  <si>
    <t>TOTAL CIAS. REASEGURADORAS DE VIDA</t>
  </si>
  <si>
    <t xml:space="preserve"> (1) Tipo A=Seguros Generales; Tipo R=Reaseguradoras.</t>
  </si>
  <si>
    <t xml:space="preserve"> (2) Cifras en miles de pesos</t>
  </si>
  <si>
    <t xml:space="preserve"> (3) Incluye acciones de S.A. cerradas, muebles y útiles, caja, derechos por inversiones en instrumentos derivados.</t>
  </si>
  <si>
    <t>CN Life</t>
  </si>
  <si>
    <t>4 Life Seguros</t>
  </si>
  <si>
    <t>Alemana Seguros</t>
  </si>
  <si>
    <t>BCI Seguros Vida</t>
  </si>
  <si>
    <t>BICE Vida</t>
  </si>
  <si>
    <t>BNP Paribas Cardif</t>
  </si>
  <si>
    <t>Bupa</t>
  </si>
  <si>
    <t>Cámara</t>
  </si>
  <si>
    <t>CF Seguros de Vida</t>
  </si>
  <si>
    <t>Chubb Vida</t>
  </si>
  <si>
    <t>Colmena Seguros</t>
  </si>
  <si>
    <t>Confuturo</t>
  </si>
  <si>
    <t>Consorcio Nacional</t>
  </si>
  <si>
    <t>Divina Pastora</t>
  </si>
  <si>
    <t>EuroAmérica</t>
  </si>
  <si>
    <t>MAPFRE vida</t>
  </si>
  <si>
    <t>OHIO national</t>
  </si>
  <si>
    <t>PENTA vida</t>
  </si>
  <si>
    <t>SAVE SEGUROS</t>
  </si>
  <si>
    <t>SURAMERICANA</t>
  </si>
  <si>
    <t>No modificar fila</t>
  </si>
  <si>
    <t>copiar aquí para comparar</t>
  </si>
  <si>
    <t>4LIFE</t>
  </si>
  <si>
    <t>ALEMANA</t>
  </si>
  <si>
    <t>BCI</t>
  </si>
  <si>
    <t>BICE</t>
  </si>
  <si>
    <t>BNP</t>
  </si>
  <si>
    <t>BUPA VIDA</t>
  </si>
  <si>
    <t>CAMARA</t>
  </si>
  <si>
    <t>CF</t>
  </si>
  <si>
    <t>CHUBB VIDA</t>
  </si>
  <si>
    <t>CN LIFE</t>
  </si>
  <si>
    <t>COLMENA</t>
  </si>
  <si>
    <t>CONFUTURO</t>
  </si>
  <si>
    <t>CONSORCIO NACIONAL</t>
  </si>
  <si>
    <t>DIVINAPASTORA</t>
  </si>
  <si>
    <t>EUROAMERICA</t>
  </si>
  <si>
    <t>HELP SEGUROS</t>
  </si>
  <si>
    <t>MAPFRE</t>
  </si>
  <si>
    <t>OHIO</t>
  </si>
  <si>
    <t>PENTA</t>
  </si>
  <si>
    <t>SAVE BCJ</t>
  </si>
  <si>
    <t>SURAMERICANA V</t>
  </si>
  <si>
    <t>Help Seguros</t>
  </si>
  <si>
    <t>ZURICH CHILE V</t>
  </si>
  <si>
    <t>ZURICH CHILE</t>
  </si>
  <si>
    <t>Datos a Junio de 2023</t>
  </si>
  <si>
    <t>*Información descargada el 07-08-2023.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</si>
</sst>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#,##0_ ;[Red]\-#,##0\ "/>
    <numFmt numFmtId="166" formatCode="_-* #,##0.0000000_-;\-* #,##0.0000000_-;_-* &quot;-&quot;??_-;_-@_-"/>
    <numFmt numFmtId="167" formatCode="0.0%"/>
    <numFmt numFmtId="168" formatCode="[&gt;0]#,##0;[&lt;0]\-#,##0;#,##0"/>
  </numFmts>
  <fonts count="29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3"/>
      <color rgb="FF003895"/>
      <name val="Calibri"/>
      <family val="2"/>
      <scheme val="minor"/>
    </font>
    <font>
      <sz val="8"/>
      <color theme="1" tint="0.49995422223578601"/>
      <name val="Calibri"/>
      <family val="2"/>
      <scheme val="minor"/>
    </font>
    <font>
      <b/>
      <sz val="9"/>
      <color theme="0"/>
      <name val="Calibri"/>
      <family val="2"/>
      <scheme val="minor"/>
    </font>
    <font>
      <u/>
      <sz val="8"/>
      <color theme="1" tint="0.4999542222357860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u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10"/>
      <name val="Calibri"/>
      <family val="2"/>
      <scheme val="minor"/>
    </font>
    <font>
      <i/>
      <sz val="8"/>
      <name val="Calibri"/>
      <family val="2"/>
      <scheme val="minor"/>
    </font>
    <font>
      <sz val="6"/>
      <color rgb="FF000000"/>
      <name val="Arial"/>
      <family val="2"/>
    </font>
    <font>
      <sz val="9"/>
      <color rgb="FF00000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8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u/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9"/>
      <color rgb="FF000000"/>
      <name val="Arial"/>
    </font>
    <font>
      <b/>
      <sz val="9"/>
      <color rgb="FF000000"/>
      <name val="Arial"/>
    </font>
    <font>
      <sz val="8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389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99CCFF"/>
        <bgColor rgb="FF000000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D4D4D4"/>
      </bottom>
      <diagonal/>
    </border>
  </borders>
  <cellStyleXfs count="6">
    <xf numFmtId="0" fontId="0" fillId="0" borderId="0"/>
    <xf numFmtId="0" fontId="7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7" fillId="0" borderId="0"/>
    <xf numFmtId="0" fontId="26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4" fillId="2" borderId="0" xfId="0" applyFont="1" applyFill="1" applyAlignment="1" applyProtection="1">
      <alignment horizontal="center" vertical="center"/>
      <protection locked="0"/>
    </xf>
    <xf numFmtId="0" fontId="5" fillId="0" borderId="0" xfId="0" applyFont="1"/>
    <xf numFmtId="0" fontId="6" fillId="0" borderId="0" xfId="0" applyFont="1"/>
    <xf numFmtId="1" fontId="8" fillId="3" borderId="1" xfId="1" applyNumberFormat="1" applyFont="1" applyFill="1" applyBorder="1" applyAlignment="1" applyProtection="1">
      <alignment horizontal="center" vertical="center" wrapText="1"/>
      <protection hidden="1"/>
    </xf>
    <xf numFmtId="0" fontId="6" fillId="5" borderId="1" xfId="0" applyFont="1" applyFill="1" applyBorder="1" applyAlignment="1" applyProtection="1">
      <alignment horizontal="right" indent="1"/>
      <protection hidden="1"/>
    </xf>
    <xf numFmtId="0" fontId="1" fillId="4" borderId="1" xfId="0" applyFont="1" applyFill="1" applyBorder="1" applyAlignment="1" applyProtection="1">
      <alignment horizontal="left" indent="1"/>
      <protection hidden="1"/>
    </xf>
    <xf numFmtId="3" fontId="9" fillId="0" borderId="2" xfId="0" applyNumberFormat="1" applyFont="1" applyBorder="1" applyAlignment="1" applyProtection="1">
      <alignment vertical="center"/>
      <protection hidden="1"/>
    </xf>
    <xf numFmtId="3" fontId="9" fillId="4" borderId="3" xfId="0" applyNumberFormat="1" applyFont="1" applyFill="1" applyBorder="1" applyAlignment="1" applyProtection="1">
      <alignment vertical="center"/>
      <protection locked="0" hidden="1"/>
    </xf>
    <xf numFmtId="3" fontId="9" fillId="0" borderId="1" xfId="0" applyNumberFormat="1" applyFont="1" applyBorder="1" applyAlignment="1" applyProtection="1">
      <alignment vertical="center"/>
      <protection hidden="1"/>
    </xf>
    <xf numFmtId="0" fontId="9" fillId="0" borderId="1" xfId="0" applyFont="1" applyBorder="1" applyProtection="1">
      <protection hidden="1"/>
    </xf>
    <xf numFmtId="0" fontId="9" fillId="0" borderId="0" xfId="0" applyFont="1"/>
    <xf numFmtId="0" fontId="10" fillId="0" borderId="0" xfId="0" applyFont="1"/>
    <xf numFmtId="0" fontId="8" fillId="0" borderId="0" xfId="0" applyFont="1"/>
    <xf numFmtId="0" fontId="11" fillId="0" borderId="0" xfId="0" applyFont="1"/>
    <xf numFmtId="0" fontId="13" fillId="0" borderId="0" xfId="0" applyFont="1"/>
    <xf numFmtId="0" fontId="6" fillId="4" borderId="1" xfId="0" applyFont="1" applyFill="1" applyBorder="1" applyAlignment="1" applyProtection="1">
      <alignment horizontal="left" vertical="center"/>
      <protection hidden="1"/>
    </xf>
    <xf numFmtId="165" fontId="6" fillId="4" borderId="1" xfId="0" applyNumberFormat="1" applyFont="1" applyFill="1" applyBorder="1" applyAlignment="1" applyProtection="1">
      <alignment vertical="center"/>
      <protection hidden="1"/>
    </xf>
    <xf numFmtId="165" fontId="6" fillId="5" borderId="1" xfId="0" applyNumberFormat="1" applyFont="1" applyFill="1" applyBorder="1" applyAlignment="1" applyProtection="1">
      <alignment vertical="center"/>
      <protection hidden="1"/>
    </xf>
    <xf numFmtId="167" fontId="6" fillId="5" borderId="1" xfId="3" applyNumberFormat="1" applyFont="1" applyFill="1" applyBorder="1" applyAlignment="1" applyProtection="1">
      <alignment vertical="center"/>
      <protection hidden="1"/>
    </xf>
    <xf numFmtId="165" fontId="1" fillId="4" borderId="1" xfId="0" applyNumberFormat="1" applyFont="1" applyFill="1" applyBorder="1" applyAlignment="1" applyProtection="1">
      <alignment vertical="center"/>
      <protection hidden="1"/>
    </xf>
    <xf numFmtId="0" fontId="6" fillId="5" borderId="1" xfId="0" applyFont="1" applyFill="1" applyBorder="1" applyAlignment="1" applyProtection="1">
      <alignment horizontal="right" vertical="center"/>
      <protection hidden="1"/>
    </xf>
    <xf numFmtId="0" fontId="1" fillId="4" borderId="1" xfId="0" applyFont="1" applyFill="1" applyBorder="1" applyAlignment="1" applyProtection="1">
      <alignment horizontal="left" vertical="center" indent="2"/>
      <protection hidden="1"/>
    </xf>
    <xf numFmtId="0" fontId="3" fillId="0" borderId="0" xfId="0" applyFont="1" applyAlignment="1">
      <alignment vertical="top"/>
    </xf>
    <xf numFmtId="0" fontId="14" fillId="0" borderId="0" xfId="0" applyFont="1"/>
    <xf numFmtId="0" fontId="15" fillId="0" borderId="0" xfId="0" applyFont="1"/>
    <xf numFmtId="168" fontId="0" fillId="0" borderId="4" xfId="0" applyNumberFormat="1" applyBorder="1" applyAlignment="1">
      <alignment horizontal="right" vertical="top"/>
    </xf>
    <xf numFmtId="0" fontId="16" fillId="6" borderId="5" xfId="0" applyFont="1" applyFill="1" applyBorder="1" applyAlignment="1">
      <alignment vertical="top" wrapText="1"/>
    </xf>
    <xf numFmtId="165" fontId="1" fillId="0" borderId="0" xfId="0" applyNumberFormat="1" applyFont="1"/>
    <xf numFmtId="0" fontId="18" fillId="7" borderId="0" xfId="4" applyFont="1" applyFill="1"/>
    <xf numFmtId="0" fontId="19" fillId="7" borderId="0" xfId="4" applyFont="1" applyFill="1"/>
    <xf numFmtId="0" fontId="11" fillId="7" borderId="0" xfId="0" applyFont="1" applyFill="1"/>
    <xf numFmtId="0" fontId="20" fillId="8" borderId="4" xfId="4" applyFont="1" applyFill="1" applyBorder="1" applyAlignment="1">
      <alignment horizontal="center" vertical="top" wrapText="1"/>
    </xf>
    <xf numFmtId="0" fontId="19" fillId="7" borderId="4" xfId="4" applyFont="1" applyFill="1" applyBorder="1" applyAlignment="1">
      <alignment horizontal="left" vertical="top"/>
    </xf>
    <xf numFmtId="168" fontId="19" fillId="7" borderId="4" xfId="4" applyNumberFormat="1" applyFont="1" applyFill="1" applyBorder="1" applyAlignment="1">
      <alignment horizontal="right" vertical="top"/>
    </xf>
    <xf numFmtId="0" fontId="21" fillId="7" borderId="0" xfId="4" applyFont="1" applyFill="1"/>
    <xf numFmtId="0" fontId="0" fillId="9" borderId="4" xfId="0" applyFill="1" applyBorder="1" applyAlignment="1">
      <alignment horizontal="left" vertical="top"/>
    </xf>
    <xf numFmtId="0" fontId="1" fillId="9" borderId="0" xfId="0" applyFont="1" applyFill="1"/>
    <xf numFmtId="0" fontId="9" fillId="9" borderId="0" xfId="0" applyFont="1" applyFill="1"/>
    <xf numFmtId="3" fontId="23" fillId="0" borderId="1" xfId="0" applyNumberFormat="1" applyFont="1" applyBorder="1" applyAlignment="1" applyProtection="1">
      <alignment vertical="center"/>
      <protection hidden="1"/>
    </xf>
    <xf numFmtId="3" fontId="23" fillId="0" borderId="1" xfId="0" applyNumberFormat="1" applyFont="1" applyBorder="1" applyAlignment="1" applyProtection="1">
      <alignment horizontal="right" vertical="center"/>
      <protection hidden="1"/>
    </xf>
    <xf numFmtId="0" fontId="22" fillId="0" borderId="0" xfId="0" applyFont="1"/>
    <xf numFmtId="0" fontId="24" fillId="0" borderId="0" xfId="0" applyFont="1"/>
    <xf numFmtId="0" fontId="23" fillId="0" borderId="0" xfId="0" applyFont="1"/>
    <xf numFmtId="0" fontId="25" fillId="0" borderId="0" xfId="0" applyFont="1"/>
    <xf numFmtId="0" fontId="0" fillId="0" borderId="4" xfId="0" applyBorder="1" applyAlignment="1">
      <alignment horizontal="left" vertical="top"/>
    </xf>
    <xf numFmtId="0" fontId="19" fillId="0" borderId="4" xfId="4" applyFont="1" applyBorder="1" applyAlignment="1">
      <alignment horizontal="left" vertical="top"/>
    </xf>
    <xf numFmtId="166" fontId="23" fillId="0" borderId="0" xfId="2" applyNumberFormat="1" applyFont="1"/>
    <xf numFmtId="0" fontId="27" fillId="10" borderId="4" xfId="5" applyFont="1" applyFill="1" applyBorder="1" applyAlignment="1">
      <alignment horizontal="center" vertical="top" wrapText="1"/>
    </xf>
    <xf numFmtId="168" fontId="26" fillId="0" borderId="4" xfId="5" applyNumberFormat="1" applyBorder="1" applyAlignment="1">
      <alignment horizontal="right" vertical="top"/>
    </xf>
    <xf numFmtId="4" fontId="28" fillId="0" borderId="0" xfId="0" applyNumberFormat="1" applyFont="1"/>
    <xf numFmtId="0" fontId="28" fillId="0" borderId="0" xfId="0" applyFont="1"/>
  </cellXfs>
  <cellStyles count="6">
    <cellStyle name="Millares" xfId="2" builtinId="3"/>
    <cellStyle name="Normal" xfId="0" builtinId="0"/>
    <cellStyle name="Normal 2" xfId="4" xr:uid="{91DF3E37-BA10-452D-B112-6E0E2577ECE2}"/>
    <cellStyle name="Normal 3" xfId="1" xr:uid="{00000000-0005-0000-0000-000002000000}"/>
    <cellStyle name="Normal 4" xfId="5" xr:uid="{E4AD0F74-D3E1-4E96-874C-313AC07AC14F}"/>
    <cellStyle name="Porcentaje" xfId="3" builtinId="5"/>
  </cellStyles>
  <dxfs count="0"/>
  <tableStyles count="0" defaultTableStyle="TableStyleMedium9" defaultPivotStyle="PivotStyleLight16"/>
  <colors>
    <mruColors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9816156313794129E-2"/>
          <c:y val="3.021093791847523E-2"/>
          <c:w val="0.90449756002720605"/>
          <c:h val="0.664680019990228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invertIfNegative val="0"/>
          <c:cat>
            <c:strRef>
              <c:f>Inversiones!$D$63:$AI$63</c:f>
              <c:strCache>
                <c:ptCount val="32"/>
                <c:pt idx="0">
                  <c:v>Metlife</c:v>
                </c:pt>
                <c:pt idx="1">
                  <c:v>Consorcio Nacional</c:v>
                </c:pt>
                <c:pt idx="2">
                  <c:v>Confuturo</c:v>
                </c:pt>
                <c:pt idx="3">
                  <c:v>Penta Vida</c:v>
                </c:pt>
                <c:pt idx="4">
                  <c:v>BICE Vida</c:v>
                </c:pt>
                <c:pt idx="5">
                  <c:v>Principal</c:v>
                </c:pt>
                <c:pt idx="6">
                  <c:v>Security Prevision</c:v>
                </c:pt>
                <c:pt idx="7">
                  <c:v>Zurich Chile</c:v>
                </c:pt>
                <c:pt idx="8">
                  <c:v>Euroamérica</c:v>
                </c:pt>
                <c:pt idx="9">
                  <c:v>Renta Nacional</c:v>
                </c:pt>
                <c:pt idx="10">
                  <c:v>Sura</c:v>
                </c:pt>
                <c:pt idx="11">
                  <c:v>Ohio National</c:v>
                </c:pt>
                <c:pt idx="12">
                  <c:v>4 Life Seguros</c:v>
                </c:pt>
                <c:pt idx="13">
                  <c:v>CN Life</c:v>
                </c:pt>
                <c:pt idx="14">
                  <c:v>Mutual De Seguros</c:v>
                </c:pt>
                <c:pt idx="15">
                  <c:v>Mut De Carabineros</c:v>
                </c:pt>
                <c:pt idx="16">
                  <c:v>BNP Paribas Cardif</c:v>
                </c:pt>
                <c:pt idx="17">
                  <c:v>Mut. Ejerc. Y Aviac.</c:v>
                </c:pt>
                <c:pt idx="18">
                  <c:v>Chubb Vida</c:v>
                </c:pt>
                <c:pt idx="19">
                  <c:v>Zurich Santander</c:v>
                </c:pt>
                <c:pt idx="20">
                  <c:v>Cámara</c:v>
                </c:pt>
                <c:pt idx="21">
                  <c:v>Mapfre Vida</c:v>
                </c:pt>
                <c:pt idx="22">
                  <c:v>Suramericana</c:v>
                </c:pt>
                <c:pt idx="23">
                  <c:v>Save Seguros</c:v>
                </c:pt>
                <c:pt idx="24">
                  <c:v>CF Seguros de Vida</c:v>
                </c:pt>
                <c:pt idx="25">
                  <c:v>CLC</c:v>
                </c:pt>
                <c:pt idx="26">
                  <c:v>Help Seguros</c:v>
                </c:pt>
                <c:pt idx="27">
                  <c:v>Colmena Seguros</c:v>
                </c:pt>
                <c:pt idx="28">
                  <c:v>Bupa</c:v>
                </c:pt>
                <c:pt idx="29">
                  <c:v>Alemana Seguros</c:v>
                </c:pt>
                <c:pt idx="30">
                  <c:v>Divina Pastora</c:v>
                </c:pt>
                <c:pt idx="31">
                  <c:v>#N/D</c:v>
                </c:pt>
              </c:strCache>
            </c:strRef>
          </c:cat>
          <c:val>
            <c:numRef>
              <c:f>Inversiones!$D$64:$AI$64</c:f>
              <c:numCache>
                <c:formatCode>#,##0</c:formatCode>
                <c:ptCount val="32"/>
                <c:pt idx="0">
                  <c:v>271269900.31444061</c:v>
                </c:pt>
                <c:pt idx="1">
                  <c:v>241969938.10938808</c:v>
                </c:pt>
                <c:pt idx="2">
                  <c:v>230184069.81757563</c:v>
                </c:pt>
                <c:pt idx="3">
                  <c:v>196964273.24527812</c:v>
                </c:pt>
                <c:pt idx="4">
                  <c:v>166687447.11755332</c:v>
                </c:pt>
                <c:pt idx="5">
                  <c:v>120590649.38037343</c:v>
                </c:pt>
                <c:pt idx="6">
                  <c:v>95304494.91098237</c:v>
                </c:pt>
                <c:pt idx="7">
                  <c:v>89931122.33814396</c:v>
                </c:pt>
                <c:pt idx="8">
                  <c:v>37324775.779534645</c:v>
                </c:pt>
                <c:pt idx="9">
                  <c:v>31811054.190861162</c:v>
                </c:pt>
                <c:pt idx="10">
                  <c:v>30092889.562276874</c:v>
                </c:pt>
                <c:pt idx="11">
                  <c:v>27734100.02028292</c:v>
                </c:pt>
                <c:pt idx="12">
                  <c:v>27474692.985324249</c:v>
                </c:pt>
                <c:pt idx="13">
                  <c:v>24579994.336299665</c:v>
                </c:pt>
                <c:pt idx="14">
                  <c:v>10878554.692392355</c:v>
                </c:pt>
                <c:pt idx="15">
                  <c:v>10797389.433153374</c:v>
                </c:pt>
                <c:pt idx="16">
                  <c:v>7814975.8877102127</c:v>
                </c:pt>
                <c:pt idx="17">
                  <c:v>6405208.0273808334</c:v>
                </c:pt>
                <c:pt idx="18">
                  <c:v>5989640.0834813919</c:v>
                </c:pt>
                <c:pt idx="19">
                  <c:v>4749174.4685709001</c:v>
                </c:pt>
                <c:pt idx="20">
                  <c:v>1812082.8285694339</c:v>
                </c:pt>
                <c:pt idx="21">
                  <c:v>1274931.9192185663</c:v>
                </c:pt>
                <c:pt idx="22">
                  <c:v>1230895.2913702303</c:v>
                </c:pt>
                <c:pt idx="23">
                  <c:v>971585.65321528865</c:v>
                </c:pt>
                <c:pt idx="24">
                  <c:v>859618.5370362784</c:v>
                </c:pt>
                <c:pt idx="25">
                  <c:v>577932.71058491385</c:v>
                </c:pt>
                <c:pt idx="26">
                  <c:v>413121.66315502633</c:v>
                </c:pt>
                <c:pt idx="27">
                  <c:v>405491.51719559386</c:v>
                </c:pt>
                <c:pt idx="28">
                  <c:v>342436.71563015092</c:v>
                </c:pt>
                <c:pt idx="29">
                  <c:v>282429.97682427138</c:v>
                </c:pt>
                <c:pt idx="30">
                  <c:v>102012.41469813512</c:v>
                </c:pt>
                <c:pt idx="3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11-47F3-88F1-A706B7B796F5}"/>
            </c:ext>
          </c:extLst>
        </c:ser>
        <c:ser>
          <c:idx val="1"/>
          <c:order val="1"/>
          <c:spPr>
            <a:solidFill>
              <a:srgbClr val="558ED5"/>
            </a:solidFill>
          </c:spPr>
          <c:invertIfNegative val="0"/>
          <c:cat>
            <c:strRef>
              <c:f>Inversiones!$D$63:$AI$63</c:f>
              <c:strCache>
                <c:ptCount val="32"/>
                <c:pt idx="0">
                  <c:v>Metlife</c:v>
                </c:pt>
                <c:pt idx="1">
                  <c:v>Consorcio Nacional</c:v>
                </c:pt>
                <c:pt idx="2">
                  <c:v>Confuturo</c:v>
                </c:pt>
                <c:pt idx="3">
                  <c:v>Penta Vida</c:v>
                </c:pt>
                <c:pt idx="4">
                  <c:v>BICE Vida</c:v>
                </c:pt>
                <c:pt idx="5">
                  <c:v>Principal</c:v>
                </c:pt>
                <c:pt idx="6">
                  <c:v>Security Prevision</c:v>
                </c:pt>
                <c:pt idx="7">
                  <c:v>Zurich Chile</c:v>
                </c:pt>
                <c:pt idx="8">
                  <c:v>Euroamérica</c:v>
                </c:pt>
                <c:pt idx="9">
                  <c:v>Renta Nacional</c:v>
                </c:pt>
                <c:pt idx="10">
                  <c:v>Sura</c:v>
                </c:pt>
                <c:pt idx="11">
                  <c:v>Ohio National</c:v>
                </c:pt>
                <c:pt idx="12">
                  <c:v>4 Life Seguros</c:v>
                </c:pt>
                <c:pt idx="13">
                  <c:v>CN Life</c:v>
                </c:pt>
                <c:pt idx="14">
                  <c:v>Mutual De Seguros</c:v>
                </c:pt>
                <c:pt idx="15">
                  <c:v>Mut De Carabineros</c:v>
                </c:pt>
                <c:pt idx="16">
                  <c:v>BNP Paribas Cardif</c:v>
                </c:pt>
                <c:pt idx="17">
                  <c:v>Mut. Ejerc. Y Aviac.</c:v>
                </c:pt>
                <c:pt idx="18">
                  <c:v>Chubb Vida</c:v>
                </c:pt>
                <c:pt idx="19">
                  <c:v>Zurich Santander</c:v>
                </c:pt>
                <c:pt idx="20">
                  <c:v>Cámara</c:v>
                </c:pt>
                <c:pt idx="21">
                  <c:v>Mapfre Vida</c:v>
                </c:pt>
                <c:pt idx="22">
                  <c:v>Suramericana</c:v>
                </c:pt>
                <c:pt idx="23">
                  <c:v>Save Seguros</c:v>
                </c:pt>
                <c:pt idx="24">
                  <c:v>CF Seguros de Vida</c:v>
                </c:pt>
                <c:pt idx="25">
                  <c:v>CLC</c:v>
                </c:pt>
                <c:pt idx="26">
                  <c:v>Help Seguros</c:v>
                </c:pt>
                <c:pt idx="27">
                  <c:v>Colmena Seguros</c:v>
                </c:pt>
                <c:pt idx="28">
                  <c:v>Bupa</c:v>
                </c:pt>
                <c:pt idx="29">
                  <c:v>Alemana Seguros</c:v>
                </c:pt>
                <c:pt idx="30">
                  <c:v>Divina Pastora</c:v>
                </c:pt>
                <c:pt idx="31">
                  <c:v>#N/D</c:v>
                </c:pt>
              </c:strCache>
            </c:strRef>
          </c:cat>
          <c:val>
            <c:numRef>
              <c:f>Inversiones!$D$65:$AI$65</c:f>
              <c:numCache>
                <c:formatCode>#,##0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27474692.985324249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11-47F3-88F1-A706B7B796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673807296"/>
        <c:axId val="673807856"/>
      </c:barChart>
      <c:catAx>
        <c:axId val="6738072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low"/>
        <c:spPr>
          <a:ln>
            <a:solidFill>
              <a:schemeClr val="bg1">
                <a:lumMod val="85000"/>
              </a:schemeClr>
            </a:solidFill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L"/>
          </a:p>
        </c:txPr>
        <c:crossAx val="673807856"/>
        <c:crosses val="autoZero"/>
        <c:auto val="1"/>
        <c:lblAlgn val="ctr"/>
        <c:lblOffset val="100"/>
        <c:noMultiLvlLbl val="0"/>
      </c:catAx>
      <c:valAx>
        <c:axId val="673807856"/>
        <c:scaling>
          <c:orientation val="minMax"/>
        </c:scaling>
        <c:delete val="0"/>
        <c:axPos val="l"/>
        <c:title>
          <c:tx>
            <c:strRef>
              <c:f>Inversiones!$G$6</c:f>
              <c:strCache>
                <c:ptCount val="1"/>
                <c:pt idx="0">
                  <c:v>Cifras en UF</c:v>
                </c:pt>
              </c:strCache>
            </c:strRef>
          </c:tx>
          <c:layout>
            <c:manualLayout>
              <c:xMode val="edge"/>
              <c:yMode val="edge"/>
              <c:x val="8.5529862126918106E-3"/>
              <c:y val="2.8890280881507319E-2"/>
            </c:manualLayout>
          </c:layout>
          <c:overlay val="0"/>
          <c:txPr>
            <a:bodyPr rot="-5400000" vert="horz"/>
            <a:lstStyle/>
            <a:p>
              <a:pPr>
                <a:defRPr sz="800" b="0"/>
              </a:pPr>
              <a:endParaRPr lang="es-CL"/>
            </a:p>
          </c:txPr>
        </c:title>
        <c:numFmt formatCode="#,##0" sourceLinked="1"/>
        <c:majorTickMark val="out"/>
        <c:minorTickMark val="none"/>
        <c:tickLblPos val="nextTo"/>
        <c:spPr>
          <a:ln>
            <a:solidFill>
              <a:schemeClr val="bg1">
                <a:lumMod val="85000"/>
              </a:schemeClr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L"/>
          </a:p>
        </c:txPr>
        <c:crossAx val="673807296"/>
        <c:crosses val="autoZero"/>
        <c:crossBetween val="between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L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1</xdr:row>
      <xdr:rowOff>19051</xdr:rowOff>
    </xdr:from>
    <xdr:to>
      <xdr:col>2</xdr:col>
      <xdr:colOff>1122860</xdr:colOff>
      <xdr:row>4</xdr:row>
      <xdr:rowOff>228600</xdr:rowOff>
    </xdr:to>
    <xdr:pic>
      <xdr:nvPicPr>
        <xdr:cNvPr id="2" name="1 Imagen" descr="Logotipo AACH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1975" y="161926"/>
          <a:ext cx="846635" cy="847724"/>
        </a:xfrm>
        <a:prstGeom prst="rect">
          <a:avLst/>
        </a:prstGeom>
      </xdr:spPr>
    </xdr:pic>
    <xdr:clientData/>
  </xdr:twoCellAnchor>
  <xdr:twoCellAnchor>
    <xdr:from>
      <xdr:col>3</xdr:col>
      <xdr:colOff>140369</xdr:colOff>
      <xdr:row>52</xdr:row>
      <xdr:rowOff>109288</xdr:rowOff>
    </xdr:from>
    <xdr:to>
      <xdr:col>19</xdr:col>
      <xdr:colOff>876300</xdr:colOff>
      <xdr:row>72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V222"/>
  <sheetViews>
    <sheetView showGridLines="0" showRowColHeaders="0" tabSelected="1" zoomScaleNormal="100" workbookViewId="0">
      <pane xSplit="3" ySplit="29" topLeftCell="D30" activePane="bottomRight" state="frozen"/>
      <selection pane="topRight" activeCell="D1" sqref="D1"/>
      <selection pane="bottomLeft" activeCell="A30" sqref="A30"/>
      <selection pane="bottomRight"/>
    </sheetView>
  </sheetViews>
  <sheetFormatPr baseColWidth="10" defaultColWidth="11.42578125" defaultRowHeight="11.25" x14ac:dyDescent="0.2"/>
  <cols>
    <col min="1" max="1" width="3.140625" style="14" customWidth="1"/>
    <col min="2" max="2" width="3.140625" style="14" hidden="1" customWidth="1"/>
    <col min="3" max="3" width="21.42578125" style="14" customWidth="1"/>
    <col min="4" max="6" width="11" style="14" customWidth="1"/>
    <col min="7" max="7" width="12.42578125" style="14" bestFit="1" customWidth="1"/>
    <col min="8" max="11" width="11" style="14" customWidth="1"/>
    <col min="12" max="12" width="12" style="14" customWidth="1"/>
    <col min="13" max="16" width="11" style="14" customWidth="1"/>
    <col min="17" max="17" width="14.42578125" style="14" bestFit="1" customWidth="1"/>
    <col min="18" max="18" width="13.140625" style="14" customWidth="1"/>
    <col min="19" max="19" width="11" style="14" customWidth="1"/>
    <col min="20" max="20" width="13.5703125" style="14" customWidth="1"/>
    <col min="21" max="21" width="11" style="14" customWidth="1"/>
    <col min="22" max="22" width="13.42578125" style="14" bestFit="1" customWidth="1"/>
    <col min="23" max="23" width="12.7109375" style="14" bestFit="1" customWidth="1"/>
    <col min="24" max="27" width="11" style="14" customWidth="1"/>
    <col min="28" max="29" width="12.42578125" style="14" bestFit="1" customWidth="1"/>
    <col min="30" max="32" width="11" style="14" customWidth="1"/>
    <col min="33" max="33" width="12.85546875" style="14" customWidth="1"/>
    <col min="34" max="34" width="11.85546875" style="14" customWidth="1"/>
    <col min="35" max="35" width="11" style="14" customWidth="1"/>
    <col min="36" max="36" width="15.7109375" style="14" customWidth="1"/>
    <col min="37" max="37" width="11.42578125" style="14"/>
    <col min="38" max="38" width="12" style="14" bestFit="1" customWidth="1"/>
    <col min="39" max="16384" width="11.42578125" style="14"/>
  </cols>
  <sheetData>
    <row r="1" spans="1:48" s="1" customFormat="1" x14ac:dyDescent="0.2"/>
    <row r="2" spans="1:48" s="1" customFormat="1" x14ac:dyDescent="0.2"/>
    <row r="3" spans="1:48" s="1" customFormat="1" ht="22.5" customHeight="1" x14ac:dyDescent="0.3">
      <c r="D3" s="2" t="s">
        <v>1</v>
      </c>
    </row>
    <row r="4" spans="1:48" s="1" customFormat="1" ht="16.5" customHeight="1" x14ac:dyDescent="0.2">
      <c r="D4" s="26" t="s">
        <v>116</v>
      </c>
      <c r="E4" s="18"/>
      <c r="F4" s="14"/>
      <c r="G4" s="14"/>
      <c r="H4" s="14"/>
      <c r="I4" s="14"/>
      <c r="J4" s="14"/>
      <c r="K4" s="14"/>
      <c r="L4" s="18"/>
      <c r="M4" s="18"/>
      <c r="N4" s="18"/>
      <c r="U4" s="14"/>
      <c r="V4" s="14"/>
      <c r="W4" s="14"/>
      <c r="X4" s="14"/>
      <c r="Y4" s="14"/>
      <c r="Z4" s="14"/>
      <c r="AA4" s="14"/>
      <c r="AB4" s="14"/>
    </row>
    <row r="5" spans="1:48" s="1" customFormat="1" ht="30" customHeight="1" x14ac:dyDescent="0.2">
      <c r="E5" s="14"/>
      <c r="F5" s="46"/>
      <c r="G5" s="46"/>
      <c r="H5" s="46" t="s">
        <v>31</v>
      </c>
      <c r="I5" s="46">
        <v>1</v>
      </c>
      <c r="J5" s="46"/>
      <c r="K5" s="46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 spans="1:48" s="1" customFormat="1" x14ac:dyDescent="0.2">
      <c r="C6" s="3" t="s">
        <v>0</v>
      </c>
      <c r="E6" s="14"/>
      <c r="F6" s="46"/>
      <c r="G6" s="46" t="str">
        <f>Moneda</f>
        <v>Cifras en UF</v>
      </c>
      <c r="H6" s="46" t="s">
        <v>32</v>
      </c>
      <c r="I6" s="50">
        <f>1000/J6</f>
        <v>2.7708905753144681E-2</v>
      </c>
      <c r="J6" s="46">
        <v>36089.480000000003</v>
      </c>
      <c r="K6" s="53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48" s="1" customFormat="1" ht="24.75" customHeight="1" x14ac:dyDescent="0.2">
      <c r="C7" s="4" t="s">
        <v>32</v>
      </c>
      <c r="E7" s="14"/>
      <c r="F7" s="46"/>
      <c r="G7" s="46">
        <f>VLOOKUP(G6,H5:I7,2,0)</f>
        <v>2.7708905753144681E-2</v>
      </c>
      <c r="H7" s="46" t="s">
        <v>33</v>
      </c>
      <c r="I7" s="46">
        <f>1000/J7</f>
        <v>1.2458264812876862</v>
      </c>
      <c r="J7" s="46">
        <v>802.68</v>
      </c>
      <c r="K7" s="5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spans="1:48" s="1" customFormat="1" ht="15" hidden="1" x14ac:dyDescent="0.2">
      <c r="C8" s="1" t="s">
        <v>91</v>
      </c>
      <c r="D8" s="1" t="s">
        <v>92</v>
      </c>
      <c r="E8" s="14" t="s">
        <v>93</v>
      </c>
      <c r="F8" s="14" t="s">
        <v>94</v>
      </c>
      <c r="G8" s="14" t="s">
        <v>95</v>
      </c>
      <c r="H8" s="14" t="s">
        <v>96</v>
      </c>
      <c r="I8" s="14" t="s">
        <v>97</v>
      </c>
      <c r="J8" s="14" t="s">
        <v>98</v>
      </c>
      <c r="K8" s="14" t="s">
        <v>99</v>
      </c>
      <c r="L8" s="14" t="s">
        <v>100</v>
      </c>
      <c r="M8" s="14" t="s">
        <v>2</v>
      </c>
      <c r="N8" s="14" t="s">
        <v>101</v>
      </c>
      <c r="O8" s="14" t="s">
        <v>102</v>
      </c>
      <c r="P8" s="14" t="s">
        <v>103</v>
      </c>
      <c r="Q8" s="14" t="s">
        <v>104</v>
      </c>
      <c r="R8" s="14" t="s">
        <v>105</v>
      </c>
      <c r="S8" s="14" t="s">
        <v>106</v>
      </c>
      <c r="T8" s="14" t="s">
        <v>107</v>
      </c>
      <c r="U8" s="1" t="s">
        <v>108</v>
      </c>
      <c r="V8" s="48" t="s">
        <v>3</v>
      </c>
      <c r="W8" s="48" t="s">
        <v>40</v>
      </c>
      <c r="X8" s="48" t="s">
        <v>4</v>
      </c>
      <c r="Y8" s="48" t="s">
        <v>63</v>
      </c>
      <c r="Z8" s="48" t="s">
        <v>109</v>
      </c>
      <c r="AA8" s="48" t="s">
        <v>110</v>
      </c>
      <c r="AB8" s="48" t="s">
        <v>5</v>
      </c>
      <c r="AC8" s="48" t="s">
        <v>6</v>
      </c>
      <c r="AD8" s="48" t="s">
        <v>111</v>
      </c>
      <c r="AE8" s="48" t="s">
        <v>41</v>
      </c>
      <c r="AF8" s="48" t="s">
        <v>7</v>
      </c>
      <c r="AG8" s="48" t="s">
        <v>112</v>
      </c>
      <c r="AH8" s="48" t="s">
        <v>114</v>
      </c>
      <c r="AI8" s="48" t="s">
        <v>42</v>
      </c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</row>
    <row r="9" spans="1:48" s="1" customFormat="1" ht="15" hidden="1" x14ac:dyDescent="0.2">
      <c r="C9" s="1" t="s">
        <v>90</v>
      </c>
      <c r="D9" s="40" t="s">
        <v>71</v>
      </c>
      <c r="E9" s="41" t="s">
        <v>72</v>
      </c>
      <c r="F9" s="41" t="s">
        <v>73</v>
      </c>
      <c r="G9" s="41" t="s">
        <v>74</v>
      </c>
      <c r="H9" s="41" t="s">
        <v>75</v>
      </c>
      <c r="I9" s="41" t="s">
        <v>76</v>
      </c>
      <c r="J9" s="41" t="s">
        <v>77</v>
      </c>
      <c r="K9" s="41" t="s">
        <v>78</v>
      </c>
      <c r="L9" s="41" t="s">
        <v>79</v>
      </c>
      <c r="M9" s="41" t="s">
        <v>2</v>
      </c>
      <c r="N9" s="41" t="s">
        <v>70</v>
      </c>
      <c r="O9" s="41" t="s">
        <v>80</v>
      </c>
      <c r="P9" s="41" t="s">
        <v>81</v>
      </c>
      <c r="Q9" s="41" t="s">
        <v>82</v>
      </c>
      <c r="R9" s="41" t="s">
        <v>83</v>
      </c>
      <c r="S9" s="41" t="s">
        <v>84</v>
      </c>
      <c r="T9" s="41" t="s">
        <v>113</v>
      </c>
      <c r="U9" s="40" t="s">
        <v>85</v>
      </c>
      <c r="V9" s="39" t="s">
        <v>3</v>
      </c>
      <c r="W9" s="39" t="s">
        <v>40</v>
      </c>
      <c r="X9" s="39" t="s">
        <v>4</v>
      </c>
      <c r="Y9" s="39" t="s">
        <v>63</v>
      </c>
      <c r="Z9" s="39" t="s">
        <v>86</v>
      </c>
      <c r="AA9" s="39" t="s">
        <v>87</v>
      </c>
      <c r="AB9" s="39" t="s">
        <v>5</v>
      </c>
      <c r="AC9" s="39" t="s">
        <v>6</v>
      </c>
      <c r="AD9" s="39" t="s">
        <v>88</v>
      </c>
      <c r="AE9" s="39" t="s">
        <v>41</v>
      </c>
      <c r="AF9" s="39" t="s">
        <v>7</v>
      </c>
      <c r="AG9" s="39" t="s">
        <v>89</v>
      </c>
      <c r="AH9" s="39" t="s">
        <v>115</v>
      </c>
      <c r="AI9" s="39" t="s">
        <v>42</v>
      </c>
      <c r="AJ9" s="40" t="s">
        <v>64</v>
      </c>
    </row>
    <row r="10" spans="1:48" s="5" customFormat="1" ht="22.5" hidden="1" x14ac:dyDescent="0.25">
      <c r="B10"/>
      <c r="C10" s="7" t="s">
        <v>26</v>
      </c>
      <c r="D10" s="7" t="str">
        <f>PROPER(D9)</f>
        <v>4 Life Seguros</v>
      </c>
      <c r="E10" s="7" t="str">
        <f>PROPER(E9)</f>
        <v>Alemana Seguros</v>
      </c>
      <c r="F10" s="7" t="str">
        <f>F9</f>
        <v>BCI Seguros Vida</v>
      </c>
      <c r="G10" s="7" t="str">
        <f>G9</f>
        <v>BICE Vida</v>
      </c>
      <c r="H10" s="7" t="str">
        <f>H9</f>
        <v>BNP Paribas Cardif</v>
      </c>
      <c r="I10" s="7" t="str">
        <f>PROPER(I9)</f>
        <v>Bupa</v>
      </c>
      <c r="J10" s="7" t="str">
        <f>PROPER(J9)</f>
        <v>Cámara</v>
      </c>
      <c r="K10" s="7" t="str">
        <f>K9</f>
        <v>CF Seguros de Vida</v>
      </c>
      <c r="L10" s="7" t="str">
        <f>PROPER(L9)</f>
        <v>Chubb Vida</v>
      </c>
      <c r="M10" s="7" t="s">
        <v>2</v>
      </c>
      <c r="N10" s="7" t="s">
        <v>70</v>
      </c>
      <c r="O10" s="7" t="str">
        <f t="shared" ref="O10:AG10" si="0">PROPER(O9)</f>
        <v>Colmena Seguros</v>
      </c>
      <c r="P10" s="7" t="str">
        <f t="shared" si="0"/>
        <v>Confuturo</v>
      </c>
      <c r="Q10" s="7" t="str">
        <f t="shared" si="0"/>
        <v>Consorcio Nacional</v>
      </c>
      <c r="R10" s="7" t="str">
        <f t="shared" si="0"/>
        <v>Divina Pastora</v>
      </c>
      <c r="S10" s="7" t="str">
        <f t="shared" si="0"/>
        <v>Euroamérica</v>
      </c>
      <c r="T10" s="7" t="str">
        <f t="shared" si="0"/>
        <v>Help Seguros</v>
      </c>
      <c r="U10" s="7" t="str">
        <f t="shared" si="0"/>
        <v>Mapfre Vida</v>
      </c>
      <c r="V10" s="7" t="str">
        <f t="shared" si="0"/>
        <v>Metlife</v>
      </c>
      <c r="W10" s="7" t="str">
        <f t="shared" si="0"/>
        <v>Mut De Carabineros</v>
      </c>
      <c r="X10" s="7" t="str">
        <f t="shared" si="0"/>
        <v>Mut. Ejerc. Y Aviac.</v>
      </c>
      <c r="Y10" s="7" t="str">
        <f t="shared" si="0"/>
        <v>Mutual De Seguros</v>
      </c>
      <c r="Z10" s="7" t="str">
        <f t="shared" si="0"/>
        <v>Ohio National</v>
      </c>
      <c r="AA10" s="7" t="str">
        <f t="shared" si="0"/>
        <v>Penta Vida</v>
      </c>
      <c r="AB10" s="7" t="str">
        <f t="shared" si="0"/>
        <v>Principal</v>
      </c>
      <c r="AC10" s="7" t="str">
        <f t="shared" si="0"/>
        <v>Renta Nacional</v>
      </c>
      <c r="AD10" s="7" t="str">
        <f t="shared" si="0"/>
        <v>Save Seguros</v>
      </c>
      <c r="AE10" s="7" t="str">
        <f t="shared" si="0"/>
        <v>Security Prevision</v>
      </c>
      <c r="AF10" s="7" t="str">
        <f t="shared" si="0"/>
        <v>Sura</v>
      </c>
      <c r="AG10" s="7" t="str">
        <f t="shared" si="0"/>
        <v>Suramericana</v>
      </c>
      <c r="AH10" s="7" t="str">
        <f t="shared" ref="AH10" si="1">PROPER(AH9)</f>
        <v>Zurich Chile</v>
      </c>
      <c r="AI10" s="7" t="str">
        <f t="shared" ref="AI10" si="2">PROPER(AI9)</f>
        <v>Zurich Santander</v>
      </c>
      <c r="AJ10" s="7" t="str">
        <f>PROPER(AJ9)</f>
        <v>Total Cias. De Seguros De Vida</v>
      </c>
    </row>
    <row r="11" spans="1:48" s="5" customFormat="1" ht="15" hidden="1" x14ac:dyDescent="0.25">
      <c r="A11" s="5">
        <v>3</v>
      </c>
      <c r="B11" t="s">
        <v>47</v>
      </c>
      <c r="C11" s="9" t="s">
        <v>11</v>
      </c>
      <c r="D11" s="29">
        <f>VLOOKUP(D$10,base!$A$8:$S$45,$A11,FALSE)</f>
        <v>25290490</v>
      </c>
      <c r="E11" s="29">
        <f>VLOOKUP(E$10,base!$A$8:$S$45,$A11,FALSE)</f>
        <v>2684451</v>
      </c>
      <c r="F11" s="29">
        <f>VLOOKUP(F$10,base!$A$8:$S$45,$A11,FALSE)</f>
        <v>1907897</v>
      </c>
      <c r="G11" s="29">
        <f>VLOOKUP(G$10,base!$A$8:$S$45,$A11,FALSE)</f>
        <v>12137315</v>
      </c>
      <c r="H11" s="29">
        <f>VLOOKUP(H$10,base!$A$8:$S$45,$A11,FALSE)</f>
        <v>117346729</v>
      </c>
      <c r="I11" s="29">
        <f>VLOOKUP(I$10,base!$A$8:$S$45,$A11,FALSE)</f>
        <v>5432259</v>
      </c>
      <c r="J11" s="29">
        <f>VLOOKUP(J$10,base!$A$8:$S$45,$A11,FALSE)</f>
        <v>1917877</v>
      </c>
      <c r="K11" s="29">
        <f>VLOOKUP(K$10,base!$A$8:$S$45,$A11,FALSE)</f>
        <v>19918429</v>
      </c>
      <c r="L11" s="29">
        <f>VLOOKUP(L$10,base!$A$8:$S$45,$A11,FALSE)</f>
        <v>84644111</v>
      </c>
      <c r="M11" s="29">
        <f>VLOOKUP(M$10,base!$A$8:$S$45,$A11,FALSE)</f>
        <v>2486463</v>
      </c>
      <c r="N11" s="29">
        <f>VLOOKUP(N$10,base!$A$8:$S$45,$A11,FALSE)</f>
        <v>1408276</v>
      </c>
      <c r="O11" s="29">
        <f>VLOOKUP(O$10,base!$A$8:$S$45,$A11,FALSE)</f>
        <v>3716859</v>
      </c>
      <c r="P11" s="29">
        <f>VLOOKUP(P$10,base!$A$8:$S$45,$A11,FALSE)</f>
        <v>105818557</v>
      </c>
      <c r="Q11" s="29">
        <f>VLOOKUP(Q$10,base!$A$8:$S$45,$A11,FALSE)</f>
        <v>218593159</v>
      </c>
      <c r="R11" s="29">
        <f>VLOOKUP(R$10,base!$A$8:$S$45,$A11,FALSE)</f>
        <v>1444877</v>
      </c>
      <c r="S11" s="29">
        <f>VLOOKUP(S$10,base!$A$8:$S$45,$A11,FALSE)</f>
        <v>79048716</v>
      </c>
      <c r="T11" s="29">
        <f>VLOOKUP(T$10,base!$A$8:$S$45,$A11,FALSE)</f>
        <v>2053658</v>
      </c>
      <c r="U11" s="29">
        <f>VLOOKUP(U$10,base!$A$8:$S$45,$A11,FALSE)</f>
        <v>987348</v>
      </c>
      <c r="V11" s="29">
        <f>VLOOKUP(V$10,base!$A$8:$S$45,$A11,FALSE)</f>
        <v>339529076</v>
      </c>
      <c r="W11" s="29">
        <f>VLOOKUP(W$10,base!$A$8:$S$45,$A11,FALSE)</f>
        <v>4724390</v>
      </c>
      <c r="X11" s="29">
        <f>VLOOKUP(X$10,base!$A$8:$S$45,$A11,FALSE)</f>
        <v>366738</v>
      </c>
      <c r="Y11" s="29">
        <f>VLOOKUP(Y$10,base!$A$8:$S$45,$A11,FALSE)</f>
        <v>10316483</v>
      </c>
      <c r="Z11" s="29">
        <f>VLOOKUP(Z$10,base!$A$8:$S$45,$A11,FALSE)</f>
        <v>8867</v>
      </c>
      <c r="AA11" s="29">
        <f>VLOOKUP(AA$10,base!$A$8:$S$45,$A11,FALSE)</f>
        <v>185100203</v>
      </c>
      <c r="AB11" s="29">
        <f>VLOOKUP(AB$10,base!$A$8:$S$45,$A11,FALSE)</f>
        <v>48165826</v>
      </c>
      <c r="AC11" s="29">
        <f>VLOOKUP(AC$10,base!$A$8:$S$45,$A11,FALSE)</f>
        <v>14118901</v>
      </c>
      <c r="AD11" s="29">
        <f>VLOOKUP(AD$10,base!$A$8:$S$45,$A11,FALSE)</f>
        <v>274936</v>
      </c>
      <c r="AE11" s="29">
        <f>VLOOKUP(AE$10,base!$A$8:$S$45,$A11,FALSE)</f>
        <v>122344834</v>
      </c>
      <c r="AF11" s="29">
        <f>VLOOKUP(AF$10,base!$A$8:$S$45,$A11,FALSE)</f>
        <v>73278613</v>
      </c>
      <c r="AG11" s="29">
        <f>VLOOKUP(AG$10,base!$A$8:$S$45,$A11,FALSE)</f>
        <v>14031813</v>
      </c>
      <c r="AH11" s="29">
        <f>VLOOKUP(AH$10,base!$A$8:$S$45,$A11,FALSE)</f>
        <v>147624514</v>
      </c>
      <c r="AI11" s="29">
        <f>VLOOKUP(AI$10,base!$A$8:$S$45,$A11,FALSE)</f>
        <v>13347677</v>
      </c>
      <c r="AJ11" s="29">
        <f>VLOOKUP(AJ$10,base!$A$8:$S$45,$A11,FALSE)</f>
        <v>0</v>
      </c>
    </row>
    <row r="12" spans="1:48" s="5" customFormat="1" ht="15" hidden="1" x14ac:dyDescent="0.25">
      <c r="A12" s="5">
        <v>4</v>
      </c>
      <c r="B12" t="s">
        <v>48</v>
      </c>
      <c r="C12" s="9" t="s">
        <v>10</v>
      </c>
      <c r="D12" s="29">
        <f>VLOOKUP(D$10,base!$A$8:$S$45,$A12,FALSE)</f>
        <v>4697243</v>
      </c>
      <c r="E12" s="29">
        <f>VLOOKUP(E$10,base!$A$8:$S$45,$A12,FALSE)</f>
        <v>0</v>
      </c>
      <c r="F12" s="29">
        <f>VLOOKUP(F$10,base!$A$8:$S$45,$A12,FALSE)</f>
        <v>5029276</v>
      </c>
      <c r="G12" s="29">
        <f>VLOOKUP(G$10,base!$A$8:$S$45,$A12,FALSE)</f>
        <v>61639951</v>
      </c>
      <c r="H12" s="29">
        <f>VLOOKUP(H$10,base!$A$8:$S$45,$A12,FALSE)</f>
        <v>1142766</v>
      </c>
      <c r="I12" s="29">
        <f>VLOOKUP(I$10,base!$A$8:$S$45,$A12,FALSE)</f>
        <v>2712448</v>
      </c>
      <c r="J12" s="29">
        <f>VLOOKUP(J$10,base!$A$8:$S$45,$A12,FALSE)</f>
        <v>4303529</v>
      </c>
      <c r="K12" s="29">
        <f>VLOOKUP(K$10,base!$A$8:$S$45,$A12,FALSE)</f>
        <v>0</v>
      </c>
      <c r="L12" s="29">
        <f>VLOOKUP(L$10,base!$A$8:$S$45,$A12,FALSE)</f>
        <v>992087</v>
      </c>
      <c r="M12" s="29">
        <f>VLOOKUP(M$10,base!$A$8:$S$45,$A12,FALSE)</f>
        <v>0</v>
      </c>
      <c r="N12" s="29">
        <f>VLOOKUP(N$10,base!$A$8:$S$45,$A12,FALSE)</f>
        <v>448930</v>
      </c>
      <c r="O12" s="29">
        <f>VLOOKUP(O$10,base!$A$8:$S$45,$A12,FALSE)</f>
        <v>288699</v>
      </c>
      <c r="P12" s="29">
        <f>VLOOKUP(P$10,base!$A$8:$S$45,$A12,FALSE)</f>
        <v>647742492</v>
      </c>
      <c r="Q12" s="29">
        <f>VLOOKUP(Q$10,base!$A$8:$S$45,$A12,FALSE)</f>
        <v>54396609</v>
      </c>
      <c r="R12" s="29">
        <f>VLOOKUP(R$10,base!$A$8:$S$45,$A12,FALSE)</f>
        <v>373659</v>
      </c>
      <c r="S12" s="29">
        <f>VLOOKUP(S$10,base!$A$8:$S$45,$A12,FALSE)</f>
        <v>5383748</v>
      </c>
      <c r="T12" s="29">
        <f>VLOOKUP(T$10,base!$A$8:$S$45,$A12,FALSE)</f>
        <v>625620</v>
      </c>
      <c r="U12" s="29">
        <f>VLOOKUP(U$10,base!$A$8:$S$45,$A12,FALSE)</f>
        <v>0</v>
      </c>
      <c r="V12" s="29">
        <f>VLOOKUP(V$10,base!$A$8:$S$45,$A12,FALSE)</f>
        <v>19056030</v>
      </c>
      <c r="W12" s="29">
        <f>VLOOKUP(W$10,base!$A$8:$S$45,$A12,FALSE)</f>
        <v>125790444</v>
      </c>
      <c r="X12" s="29">
        <f>VLOOKUP(X$10,base!$A$8:$S$45,$A12,FALSE)</f>
        <v>12075752</v>
      </c>
      <c r="Y12" s="29">
        <f>VLOOKUP(Y$10,base!$A$8:$S$45,$A12,FALSE)</f>
        <v>332056</v>
      </c>
      <c r="Z12" s="29">
        <f>VLOOKUP(Z$10,base!$A$8:$S$45,$A12,FALSE)</f>
        <v>30817438</v>
      </c>
      <c r="AA12" s="29">
        <f>VLOOKUP(AA$10,base!$A$8:$S$45,$A12,FALSE)</f>
        <v>114425049</v>
      </c>
      <c r="AB12" s="29">
        <f>VLOOKUP(AB$10,base!$A$8:$S$45,$A12,FALSE)</f>
        <v>47124852</v>
      </c>
      <c r="AC12" s="29">
        <f>VLOOKUP(AC$10,base!$A$8:$S$45,$A12,FALSE)</f>
        <v>31165700</v>
      </c>
      <c r="AD12" s="29">
        <f>VLOOKUP(AD$10,base!$A$8:$S$45,$A12,FALSE)</f>
        <v>3901157</v>
      </c>
      <c r="AE12" s="29">
        <f>VLOOKUP(AE$10,base!$A$8:$S$45,$A12,FALSE)</f>
        <v>2670596</v>
      </c>
      <c r="AF12" s="29">
        <f>VLOOKUP(AF$10,base!$A$8:$S$45,$A12,FALSE)</f>
        <v>8171762</v>
      </c>
      <c r="AG12" s="29">
        <f>VLOOKUP(AG$10,base!$A$8:$S$45,$A12,FALSE)</f>
        <v>0</v>
      </c>
      <c r="AH12" s="29">
        <f>VLOOKUP(AH$10,base!$A$8:$S$45,$A12,FALSE)</f>
        <v>54583142</v>
      </c>
      <c r="AI12" s="29">
        <f>VLOOKUP(AI$10,base!$A$8:$S$45,$A12,FALSE)</f>
        <v>11770107</v>
      </c>
      <c r="AJ12" s="29">
        <f>VLOOKUP(AJ$10,base!$A$8:$S$45,$A12,FALSE)</f>
        <v>0</v>
      </c>
    </row>
    <row r="13" spans="1:48" s="1" customFormat="1" ht="15" hidden="1" x14ac:dyDescent="0.25">
      <c r="A13" s="1">
        <v>5</v>
      </c>
      <c r="B13" t="s">
        <v>49</v>
      </c>
      <c r="C13" s="9" t="s">
        <v>9</v>
      </c>
      <c r="D13" s="29">
        <f>VLOOKUP(D$10,base!$A$8:$S$45,$A13,FALSE)</f>
        <v>137054318</v>
      </c>
      <c r="E13" s="29">
        <f>VLOOKUP(E$10,base!$A$8:$S$45,$A13,FALSE)</f>
        <v>3883836</v>
      </c>
      <c r="F13" s="29">
        <f>VLOOKUP(F$10,base!$A$8:$S$45,$A13,FALSE)</f>
        <v>83456962</v>
      </c>
      <c r="G13" s="29">
        <f>VLOOKUP(G$10,base!$A$8:$S$45,$A13,FALSE)</f>
        <v>591717146</v>
      </c>
      <c r="H13" s="29">
        <f>VLOOKUP(H$10,base!$A$8:$S$45,$A13,FALSE)</f>
        <v>77756469</v>
      </c>
      <c r="I13" s="29">
        <f>VLOOKUP(I$10,base!$A$8:$S$45,$A13,FALSE)</f>
        <v>3409162</v>
      </c>
      <c r="J13" s="29">
        <f>VLOOKUP(J$10,base!$A$8:$S$45,$A13,FALSE)</f>
        <v>39719543</v>
      </c>
      <c r="K13" s="29">
        <f>VLOOKUP(K$10,base!$A$8:$S$45,$A13,FALSE)</f>
        <v>9251628</v>
      </c>
      <c r="L13" s="29">
        <f>VLOOKUP(L$10,base!$A$8:$S$45,$A13,FALSE)</f>
        <v>68010433</v>
      </c>
      <c r="M13" s="29">
        <f>VLOOKUP(M$10,base!$A$8:$S$45,$A13,FALSE)</f>
        <v>6035349</v>
      </c>
      <c r="N13" s="29">
        <f>VLOOKUP(N$10,base!$A$8:$S$45,$A13,FALSE)</f>
        <v>30616374</v>
      </c>
      <c r="O13" s="29">
        <f>VLOOKUP(O$10,base!$A$8:$S$45,$A13,FALSE)</f>
        <v>5332557</v>
      </c>
      <c r="P13" s="29">
        <f>VLOOKUP(P$10,base!$A$8:$S$45,$A13,FALSE)</f>
        <v>1224321144</v>
      </c>
      <c r="Q13" s="29">
        <f>VLOOKUP(Q$10,base!$A$8:$S$45,$A13,FALSE)</f>
        <v>462643539</v>
      </c>
      <c r="R13" s="29">
        <f>VLOOKUP(R$10,base!$A$8:$S$45,$A13,FALSE)</f>
        <v>864983</v>
      </c>
      <c r="S13" s="29">
        <f>VLOOKUP(S$10,base!$A$8:$S$45,$A13,FALSE)</f>
        <v>10922222</v>
      </c>
      <c r="T13" s="29">
        <f>VLOOKUP(T$10,base!$A$8:$S$45,$A13,FALSE)</f>
        <v>6761849</v>
      </c>
      <c r="U13" s="29">
        <f>VLOOKUP(U$10,base!$A$8:$S$45,$A13,FALSE)</f>
        <v>12194121</v>
      </c>
      <c r="V13" s="29">
        <f>VLOOKUP(V$10,base!$A$8:$S$45,$A13,FALSE)</f>
        <v>1024150452</v>
      </c>
      <c r="W13" s="29">
        <f>VLOOKUP(W$10,base!$A$8:$S$45,$A13,FALSE)</f>
        <v>4539853</v>
      </c>
      <c r="X13" s="29">
        <f>VLOOKUP(X$10,base!$A$8:$S$45,$A13,FALSE)</f>
        <v>40441141</v>
      </c>
      <c r="Y13" s="29">
        <f>VLOOKUP(Y$10,base!$A$8:$S$45,$A13,FALSE)</f>
        <v>53995678</v>
      </c>
      <c r="Z13" s="29">
        <f>VLOOKUP(Z$10,base!$A$8:$S$45,$A13,FALSE)</f>
        <v>228111639</v>
      </c>
      <c r="AA13" s="29">
        <f>VLOOKUP(AA$10,base!$A$8:$S$45,$A13,FALSE)</f>
        <v>599234400</v>
      </c>
      <c r="AB13" s="29">
        <f>VLOOKUP(AB$10,base!$A$8:$S$45,$A13,FALSE)</f>
        <v>645340792</v>
      </c>
      <c r="AC13" s="29">
        <f>VLOOKUP(AC$10,base!$A$8:$S$45,$A13,FALSE)</f>
        <v>291085548</v>
      </c>
      <c r="AD13" s="29">
        <f>VLOOKUP(AD$10,base!$A$8:$S$45,$A13,FALSE)</f>
        <v>2365267</v>
      </c>
      <c r="AE13" s="29">
        <f>VLOOKUP(AE$10,base!$A$8:$S$45,$A13,FALSE)</f>
        <v>347125140</v>
      </c>
      <c r="AF13" s="29">
        <f>VLOOKUP(AF$10,base!$A$8:$S$45,$A13,FALSE)</f>
        <v>94979397</v>
      </c>
      <c r="AG13" s="29">
        <f>VLOOKUP(AG$10,base!$A$8:$S$45,$A13,FALSE)</f>
        <v>22302075</v>
      </c>
      <c r="AH13" s="29">
        <f>VLOOKUP(AH$10,base!$A$8:$S$45,$A13,FALSE)</f>
        <v>241545410</v>
      </c>
      <c r="AI13" s="29">
        <f>VLOOKUP(AI$10,base!$A$8:$S$45,$A13,FALSE)</f>
        <v>5688098</v>
      </c>
      <c r="AJ13" s="29">
        <f>VLOOKUP(AJ$10,base!$A$8:$S$45,$A13,FALSE)</f>
        <v>0</v>
      </c>
    </row>
    <row r="14" spans="1:48" s="1" customFormat="1" ht="15" hidden="1" x14ac:dyDescent="0.25">
      <c r="A14" s="1">
        <v>6</v>
      </c>
      <c r="B14" t="s">
        <v>50</v>
      </c>
      <c r="C14" s="9" t="s">
        <v>22</v>
      </c>
      <c r="D14" s="29">
        <f>VLOOKUP(D$10,base!$A$8:$S$45,$A14,FALSE)</f>
        <v>569362</v>
      </c>
      <c r="E14" s="29">
        <f>VLOOKUP(E$10,base!$A$8:$S$45,$A14,FALSE)</f>
        <v>0</v>
      </c>
      <c r="F14" s="29">
        <f>VLOOKUP(F$10,base!$A$8:$S$45,$A14,FALSE)</f>
        <v>51665</v>
      </c>
      <c r="G14" s="29">
        <f>VLOOKUP(G$10,base!$A$8:$S$45,$A14,FALSE)</f>
        <v>3817730</v>
      </c>
      <c r="H14" s="29">
        <f>VLOOKUP(H$10,base!$A$8:$S$45,$A14,FALSE)</f>
        <v>7761</v>
      </c>
      <c r="I14" s="29">
        <f>VLOOKUP(I$10,base!$A$8:$S$45,$A14,FALSE)</f>
        <v>0</v>
      </c>
      <c r="J14" s="29">
        <f>VLOOKUP(J$10,base!$A$8:$S$45,$A14,FALSE)</f>
        <v>0</v>
      </c>
      <c r="K14" s="29">
        <f>VLOOKUP(K$10,base!$A$8:$S$45,$A14,FALSE)</f>
        <v>0</v>
      </c>
      <c r="L14" s="29">
        <f>VLOOKUP(L$10,base!$A$8:$S$45,$A14,FALSE)</f>
        <v>0</v>
      </c>
      <c r="M14" s="29">
        <f>VLOOKUP(M$10,base!$A$8:$S$45,$A14,FALSE)</f>
        <v>31414</v>
      </c>
      <c r="N14" s="29">
        <f>VLOOKUP(N$10,base!$A$8:$S$45,$A14,FALSE)</f>
        <v>168190</v>
      </c>
      <c r="O14" s="29">
        <f>VLOOKUP(O$10,base!$A$8:$S$45,$A14,FALSE)</f>
        <v>26992</v>
      </c>
      <c r="P14" s="29">
        <f>VLOOKUP(P$10,base!$A$8:$S$45,$A14,FALSE)</f>
        <v>36934859</v>
      </c>
      <c r="Q14" s="29">
        <f>VLOOKUP(Q$10,base!$A$8:$S$45,$A14,FALSE)</f>
        <v>8329874</v>
      </c>
      <c r="R14" s="29">
        <f>VLOOKUP(R$10,base!$A$8:$S$45,$A14,FALSE)</f>
        <v>0</v>
      </c>
      <c r="S14" s="29">
        <f>VLOOKUP(S$10,base!$A$8:$S$45,$A14,FALSE)</f>
        <v>444803</v>
      </c>
      <c r="T14" s="29">
        <f>VLOOKUP(T$10,base!$A$8:$S$45,$A14,FALSE)</f>
        <v>0</v>
      </c>
      <c r="U14" s="29">
        <f>VLOOKUP(U$10,base!$A$8:$S$45,$A14,FALSE)</f>
        <v>1806644</v>
      </c>
      <c r="V14" s="29">
        <f>VLOOKUP(V$10,base!$A$8:$S$45,$A14,FALSE)</f>
        <v>8701737</v>
      </c>
      <c r="W14" s="29">
        <f>VLOOKUP(W$10,base!$A$8:$S$45,$A14,FALSE)</f>
        <v>0</v>
      </c>
      <c r="X14" s="29">
        <f>VLOOKUP(X$10,base!$A$8:$S$45,$A14,FALSE)</f>
        <v>628501</v>
      </c>
      <c r="Y14" s="29">
        <f>VLOOKUP(Y$10,base!$A$8:$S$45,$A14,FALSE)</f>
        <v>20868</v>
      </c>
      <c r="Z14" s="29">
        <f>VLOOKUP(Z$10,base!$A$8:$S$45,$A14,FALSE)</f>
        <v>26296989</v>
      </c>
      <c r="AA14" s="29">
        <f>VLOOKUP(AA$10,base!$A$8:$S$45,$A14,FALSE)</f>
        <v>25058450</v>
      </c>
      <c r="AB14" s="29">
        <f>VLOOKUP(AB$10,base!$A$8:$S$45,$A14,FALSE)</f>
        <v>35150876</v>
      </c>
      <c r="AC14" s="29">
        <f>VLOOKUP(AC$10,base!$A$8:$S$45,$A14,FALSE)</f>
        <v>11520225</v>
      </c>
      <c r="AD14" s="29">
        <f>VLOOKUP(AD$10,base!$A$8:$S$45,$A14,FALSE)</f>
        <v>174067</v>
      </c>
      <c r="AE14" s="29">
        <f>VLOOKUP(AE$10,base!$A$8:$S$45,$A14,FALSE)</f>
        <v>24600215</v>
      </c>
      <c r="AF14" s="29">
        <f>VLOOKUP(AF$10,base!$A$8:$S$45,$A14,FALSE)</f>
        <v>293349</v>
      </c>
      <c r="AG14" s="29">
        <f>VLOOKUP(AG$10,base!$A$8:$S$45,$A14,FALSE)</f>
        <v>0</v>
      </c>
      <c r="AH14" s="29">
        <f>VLOOKUP(AH$10,base!$A$8:$S$45,$A14,FALSE)</f>
        <v>37104</v>
      </c>
      <c r="AI14" s="29">
        <f>VLOOKUP(AI$10,base!$A$8:$S$45,$A14,FALSE)</f>
        <v>4308008</v>
      </c>
      <c r="AJ14" s="29">
        <f>VLOOKUP(AJ$10,base!$A$8:$S$45,$A14,FALSE)</f>
        <v>0</v>
      </c>
    </row>
    <row r="15" spans="1:48" s="1" customFormat="1" ht="15" hidden="1" x14ac:dyDescent="0.25">
      <c r="A15" s="1">
        <v>7</v>
      </c>
      <c r="B15" t="s">
        <v>51</v>
      </c>
      <c r="C15" s="9" t="s">
        <v>8</v>
      </c>
      <c r="D15" s="29">
        <f>VLOOKUP(D$10,base!$A$8:$S$45,$A15,FALSE)</f>
        <v>309091756</v>
      </c>
      <c r="E15" s="29">
        <f>VLOOKUP(E$10,base!$A$8:$S$45,$A15,FALSE)</f>
        <v>2966950</v>
      </c>
      <c r="F15" s="29">
        <f>VLOOKUP(F$10,base!$A$8:$S$45,$A15,FALSE)</f>
        <v>73370309</v>
      </c>
      <c r="G15" s="29">
        <f>VLOOKUP(G$10,base!$A$8:$S$45,$A15,FALSE)</f>
        <v>2182826029</v>
      </c>
      <c r="H15" s="29">
        <f>VLOOKUP(H$10,base!$A$8:$S$45,$A15,FALSE)</f>
        <v>67090409</v>
      </c>
      <c r="I15" s="29">
        <f>VLOOKUP(I$10,base!$A$8:$S$45,$A15,FALSE)</f>
        <v>0</v>
      </c>
      <c r="J15" s="29">
        <f>VLOOKUP(J$10,base!$A$8:$S$45,$A15,FALSE)</f>
        <v>10410913</v>
      </c>
      <c r="K15" s="29">
        <f>VLOOKUP(K$10,base!$A$8:$S$45,$A15,FALSE)</f>
        <v>0</v>
      </c>
      <c r="L15" s="29">
        <f>VLOOKUP(L$10,base!$A$8:$S$45,$A15,FALSE)</f>
        <v>56421570</v>
      </c>
      <c r="M15" s="29">
        <f>VLOOKUP(M$10,base!$A$8:$S$45,$A15,FALSE)</f>
        <v>3602690</v>
      </c>
      <c r="N15" s="29">
        <f>VLOOKUP(N$10,base!$A$8:$S$45,$A15,FALSE)</f>
        <v>435658671</v>
      </c>
      <c r="O15" s="29">
        <f>VLOOKUP(O$10,base!$A$8:$S$45,$A15,FALSE)</f>
        <v>2516498</v>
      </c>
      <c r="P15" s="29">
        <f>VLOOKUP(P$10,base!$A$8:$S$45,$A15,FALSE)</f>
        <v>1686013509</v>
      </c>
      <c r="Q15" s="29">
        <f>VLOOKUP(Q$10,base!$A$8:$S$45,$A15,FALSE)</f>
        <v>1921141244</v>
      </c>
      <c r="R15" s="29">
        <f>VLOOKUP(R$10,base!$A$8:$S$45,$A15,FALSE)</f>
        <v>0</v>
      </c>
      <c r="S15" s="29">
        <f>VLOOKUP(S$10,base!$A$8:$S$45,$A15,FALSE)</f>
        <v>659543907</v>
      </c>
      <c r="T15" s="29">
        <f>VLOOKUP(T$10,base!$A$8:$S$45,$A15,FALSE)</f>
        <v>3553824</v>
      </c>
      <c r="U15" s="29">
        <f>VLOOKUP(U$10,base!$A$8:$S$45,$A15,FALSE)</f>
        <v>27239497</v>
      </c>
      <c r="V15" s="29">
        <f>VLOOKUP(V$10,base!$A$8:$S$45,$A15,FALSE)</f>
        <v>2432799042</v>
      </c>
      <c r="W15" s="29">
        <f>VLOOKUP(W$10,base!$A$8:$S$45,$A15,FALSE)</f>
        <v>105865</v>
      </c>
      <c r="X15" s="29">
        <f>VLOOKUP(X$10,base!$A$8:$S$45,$A15,FALSE)</f>
        <v>33690367</v>
      </c>
      <c r="Y15" s="29">
        <f>VLOOKUP(Y$10,base!$A$8:$S$45,$A15,FALSE)</f>
        <v>110608858</v>
      </c>
      <c r="Z15" s="29">
        <f>VLOOKUP(Z$10,base!$A$8:$S$45,$A15,FALSE)</f>
        <v>402761770</v>
      </c>
      <c r="AA15" s="29">
        <f>VLOOKUP(AA$10,base!$A$8:$S$45,$A15,FALSE)</f>
        <v>1554046980</v>
      </c>
      <c r="AB15" s="29">
        <f>VLOOKUP(AB$10,base!$A$8:$S$45,$A15,FALSE)</f>
        <v>979061861</v>
      </c>
      <c r="AC15" s="29">
        <f>VLOOKUP(AC$10,base!$A$8:$S$45,$A15,FALSE)</f>
        <v>481589481</v>
      </c>
      <c r="AD15" s="29">
        <f>VLOOKUP(AD$10,base!$A$8:$S$45,$A15,FALSE)</f>
        <v>21782017</v>
      </c>
      <c r="AE15" s="29">
        <f>VLOOKUP(AE$10,base!$A$8:$S$45,$A15,FALSE)</f>
        <v>1003701414</v>
      </c>
      <c r="AF15" s="29">
        <f>VLOOKUP(AF$10,base!$A$8:$S$45,$A15,FALSE)</f>
        <v>146503014</v>
      </c>
      <c r="AG15" s="29">
        <f>VLOOKUP(AG$10,base!$A$8:$S$45,$A15,FALSE)</f>
        <v>6430138</v>
      </c>
      <c r="AH15" s="29">
        <f>VLOOKUP(AH$10,base!$A$8:$S$45,$A15,FALSE)</f>
        <v>1307176455</v>
      </c>
      <c r="AI15" s="29">
        <f>VLOOKUP(AI$10,base!$A$8:$S$45,$A15,FALSE)</f>
        <v>74313203</v>
      </c>
      <c r="AJ15" s="29">
        <f>VLOOKUP(AJ$10,base!$A$8:$S$45,$A15,FALSE)</f>
        <v>0</v>
      </c>
    </row>
    <row r="16" spans="1:48" s="6" customFormat="1" ht="15" hidden="1" x14ac:dyDescent="0.25">
      <c r="A16" s="5">
        <v>8</v>
      </c>
      <c r="B16" t="s">
        <v>52</v>
      </c>
      <c r="C16" s="9" t="s">
        <v>19</v>
      </c>
      <c r="D16" s="29">
        <f>VLOOKUP(D$10,base!$A$8:$S$45,$A16,FALSE)</f>
        <v>4483438</v>
      </c>
      <c r="E16" s="29">
        <f>VLOOKUP(E$10,base!$A$8:$S$45,$A16,FALSE)</f>
        <v>0</v>
      </c>
      <c r="F16" s="29">
        <f>VLOOKUP(F$10,base!$A$8:$S$45,$A16,FALSE)</f>
        <v>0</v>
      </c>
      <c r="G16" s="29">
        <f>VLOOKUP(G$10,base!$A$8:$S$45,$A16,FALSE)</f>
        <v>91208362</v>
      </c>
      <c r="H16" s="29">
        <f>VLOOKUP(H$10,base!$A$8:$S$45,$A16,FALSE)</f>
        <v>0</v>
      </c>
      <c r="I16" s="29">
        <f>VLOOKUP(I$10,base!$A$8:$S$45,$A16,FALSE)</f>
        <v>0</v>
      </c>
      <c r="J16" s="29">
        <f>VLOOKUP(J$10,base!$A$8:$S$45,$A16,FALSE)</f>
        <v>0</v>
      </c>
      <c r="K16" s="29">
        <f>VLOOKUP(K$10,base!$A$8:$S$45,$A16,FALSE)</f>
        <v>0</v>
      </c>
      <c r="L16" s="29">
        <f>VLOOKUP(L$10,base!$A$8:$S$45,$A16,FALSE)</f>
        <v>0</v>
      </c>
      <c r="M16" s="29">
        <f>VLOOKUP(M$10,base!$A$8:$S$45,$A16,FALSE)</f>
        <v>0</v>
      </c>
      <c r="N16" s="29">
        <f>VLOOKUP(N$10,base!$A$8:$S$45,$A16,FALSE)</f>
        <v>33653608</v>
      </c>
      <c r="O16" s="29">
        <f>VLOOKUP(O$10,base!$A$8:$S$45,$A16,FALSE)</f>
        <v>0</v>
      </c>
      <c r="P16" s="29">
        <f>VLOOKUP(P$10,base!$A$8:$S$45,$A16,FALSE)</f>
        <v>220319748</v>
      </c>
      <c r="Q16" s="29">
        <f>VLOOKUP(Q$10,base!$A$8:$S$45,$A16,FALSE)</f>
        <v>243155305</v>
      </c>
      <c r="R16" s="29">
        <f>VLOOKUP(R$10,base!$A$8:$S$45,$A16,FALSE)</f>
        <v>0</v>
      </c>
      <c r="S16" s="29">
        <f>VLOOKUP(S$10,base!$A$8:$S$45,$A16,FALSE)</f>
        <v>38505635</v>
      </c>
      <c r="T16" s="29">
        <f>VLOOKUP(T$10,base!$A$8:$S$45,$A16,FALSE)</f>
        <v>0</v>
      </c>
      <c r="U16" s="29">
        <f>VLOOKUP(U$10,base!$A$8:$S$45,$A16,FALSE)</f>
        <v>0</v>
      </c>
      <c r="V16" s="29">
        <f>VLOOKUP(V$10,base!$A$8:$S$45,$A16,FALSE)</f>
        <v>260565394</v>
      </c>
      <c r="W16" s="29">
        <f>VLOOKUP(W$10,base!$A$8:$S$45,$A16,FALSE)</f>
        <v>0</v>
      </c>
      <c r="X16" s="29">
        <f>VLOOKUP(X$10,base!$A$8:$S$45,$A16,FALSE)</f>
        <v>0</v>
      </c>
      <c r="Y16" s="29">
        <f>VLOOKUP(Y$10,base!$A$8:$S$45,$A16,FALSE)</f>
        <v>0</v>
      </c>
      <c r="Z16" s="29">
        <f>VLOOKUP(Z$10,base!$A$8:$S$45,$A16,FALSE)</f>
        <v>0</v>
      </c>
      <c r="AA16" s="29">
        <f>VLOOKUP(AA$10,base!$A$8:$S$45,$A16,FALSE)</f>
        <v>199306464</v>
      </c>
      <c r="AB16" s="29">
        <f>VLOOKUP(AB$10,base!$A$8:$S$45,$A16,FALSE)</f>
        <v>102059224</v>
      </c>
      <c r="AC16" s="29">
        <f>VLOOKUP(AC$10,base!$A$8:$S$45,$A16,FALSE)</f>
        <v>0</v>
      </c>
      <c r="AD16" s="29">
        <f>VLOOKUP(AD$10,base!$A$8:$S$45,$A16,FALSE)</f>
        <v>0</v>
      </c>
      <c r="AE16" s="29">
        <f>VLOOKUP(AE$10,base!$A$8:$S$45,$A16,FALSE)</f>
        <v>61189928</v>
      </c>
      <c r="AF16" s="29">
        <f>VLOOKUP(AF$10,base!$A$8:$S$45,$A16,FALSE)</f>
        <v>0</v>
      </c>
      <c r="AG16" s="29">
        <f>VLOOKUP(AG$10,base!$A$8:$S$45,$A16,FALSE)</f>
        <v>0</v>
      </c>
      <c r="AH16" s="29">
        <f>VLOOKUP(AH$10,base!$A$8:$S$45,$A16,FALSE)</f>
        <v>13878637</v>
      </c>
      <c r="AI16" s="29">
        <f>VLOOKUP(AI$10,base!$A$8:$S$45,$A16,FALSE)</f>
        <v>0</v>
      </c>
      <c r="AJ16" s="29">
        <f>VLOOKUP(AJ$10,base!$A$8:$S$45,$A16,FALSE)</f>
        <v>0</v>
      </c>
    </row>
    <row r="17" spans="1:37" s="1" customFormat="1" ht="15" hidden="1" x14ac:dyDescent="0.25">
      <c r="A17" s="5">
        <v>9</v>
      </c>
      <c r="B17" t="s">
        <v>53</v>
      </c>
      <c r="C17" s="9" t="s">
        <v>23</v>
      </c>
      <c r="D17" s="29">
        <f>VLOOKUP(D$10,base!$A$8:$S$45,$A17,FALSE)</f>
        <v>62516205</v>
      </c>
      <c r="E17" s="29">
        <f>VLOOKUP(E$10,base!$A$8:$S$45,$A17,FALSE)</f>
        <v>0</v>
      </c>
      <c r="F17" s="29">
        <f>VLOOKUP(F$10,base!$A$8:$S$45,$A17,FALSE)</f>
        <v>3483626</v>
      </c>
      <c r="G17" s="29">
        <f>VLOOKUP(G$10,base!$A$8:$S$45,$A17,FALSE)</f>
        <v>929632977</v>
      </c>
      <c r="H17" s="29">
        <f>VLOOKUP(H$10,base!$A$8:$S$45,$A17,FALSE)</f>
        <v>146476</v>
      </c>
      <c r="I17" s="29">
        <f>VLOOKUP(I$10,base!$A$8:$S$45,$A17,FALSE)</f>
        <v>0</v>
      </c>
      <c r="J17" s="29">
        <f>VLOOKUP(J$10,base!$A$8:$S$45,$A17,FALSE)</f>
        <v>0</v>
      </c>
      <c r="K17" s="29">
        <f>VLOOKUP(K$10,base!$A$8:$S$45,$A17,FALSE)</f>
        <v>0</v>
      </c>
      <c r="L17" s="29">
        <f>VLOOKUP(L$10,base!$A$8:$S$45,$A17,FALSE)</f>
        <v>0</v>
      </c>
      <c r="M17" s="29">
        <f>VLOOKUP(M$10,base!$A$8:$S$45,$A17,FALSE)</f>
        <v>0</v>
      </c>
      <c r="N17" s="29">
        <f>VLOOKUP(N$10,base!$A$8:$S$45,$A17,FALSE)</f>
        <v>50585863</v>
      </c>
      <c r="O17" s="29">
        <f>VLOOKUP(O$10,base!$A$8:$S$45,$A17,FALSE)</f>
        <v>0</v>
      </c>
      <c r="P17" s="29">
        <f>VLOOKUP(P$10,base!$A$8:$S$45,$A17,FALSE)</f>
        <v>334224276</v>
      </c>
      <c r="Q17" s="29">
        <f>VLOOKUP(Q$10,base!$A$8:$S$45,$A17,FALSE)</f>
        <v>722359050</v>
      </c>
      <c r="R17" s="29">
        <f>VLOOKUP(R$10,base!$A$8:$S$45,$A17,FALSE)</f>
        <v>0</v>
      </c>
      <c r="S17" s="29">
        <f>VLOOKUP(S$10,base!$A$8:$S$45,$A17,FALSE)</f>
        <v>5361455</v>
      </c>
      <c r="T17" s="29">
        <f>VLOOKUP(T$10,base!$A$8:$S$45,$A17,FALSE)</f>
        <v>0</v>
      </c>
      <c r="U17" s="29">
        <f>VLOOKUP(U$10,base!$A$8:$S$45,$A17,FALSE)</f>
        <v>0</v>
      </c>
      <c r="V17" s="29">
        <f>VLOOKUP(V$10,base!$A$8:$S$45,$A17,FALSE)</f>
        <v>1761592930</v>
      </c>
      <c r="W17" s="29">
        <f>VLOOKUP(W$10,base!$A$8:$S$45,$A17,FALSE)</f>
        <v>0</v>
      </c>
      <c r="X17" s="29">
        <f>VLOOKUP(X$10,base!$A$8:$S$45,$A17,FALSE)</f>
        <v>0</v>
      </c>
      <c r="Y17" s="29">
        <f>VLOOKUP(Y$10,base!$A$8:$S$45,$A17,FALSE)</f>
        <v>52052840</v>
      </c>
      <c r="Z17" s="29">
        <f>VLOOKUP(Z$10,base!$A$8:$S$45,$A17,FALSE)</f>
        <v>77269207</v>
      </c>
      <c r="AA17" s="29">
        <f>VLOOKUP(AA$10,base!$A$8:$S$45,$A17,FALSE)</f>
        <v>690331501</v>
      </c>
      <c r="AB17" s="29">
        <f>VLOOKUP(AB$10,base!$A$8:$S$45,$A17,FALSE)</f>
        <v>840975325</v>
      </c>
      <c r="AC17" s="29">
        <f>VLOOKUP(AC$10,base!$A$8:$S$45,$A17,FALSE)</f>
        <v>70846185</v>
      </c>
      <c r="AD17" s="29">
        <f>VLOOKUP(AD$10,base!$A$8:$S$45,$A17,FALSE)</f>
        <v>0</v>
      </c>
      <c r="AE17" s="29">
        <f>VLOOKUP(AE$10,base!$A$8:$S$45,$A17,FALSE)</f>
        <v>388119617</v>
      </c>
      <c r="AF17" s="29">
        <f>VLOOKUP(AF$10,base!$A$8:$S$45,$A17,FALSE)</f>
        <v>0</v>
      </c>
      <c r="AG17" s="29">
        <f>VLOOKUP(AG$10,base!$A$8:$S$45,$A17,FALSE)</f>
        <v>0</v>
      </c>
      <c r="AH17" s="29">
        <f>VLOOKUP(AH$10,base!$A$8:$S$45,$A17,FALSE)</f>
        <v>318149742</v>
      </c>
      <c r="AI17" s="29">
        <f>VLOOKUP(AI$10,base!$A$8:$S$45,$A17,FALSE)</f>
        <v>17512965</v>
      </c>
      <c r="AJ17" s="29">
        <f>VLOOKUP(AJ$10,base!$A$8:$S$45,$A17,FALSE)</f>
        <v>0</v>
      </c>
    </row>
    <row r="18" spans="1:37" s="1" customFormat="1" ht="15" hidden="1" x14ac:dyDescent="0.25">
      <c r="A18" s="1">
        <v>10</v>
      </c>
      <c r="B18" t="s">
        <v>54</v>
      </c>
      <c r="C18" s="9" t="s">
        <v>16</v>
      </c>
      <c r="D18" s="29">
        <f>VLOOKUP(D$10,base!$A$8:$S$45,$A18,FALSE)</f>
        <v>4438191</v>
      </c>
      <c r="E18" s="29">
        <f>VLOOKUP(E$10,base!$A$8:$S$45,$A18,FALSE)</f>
        <v>0</v>
      </c>
      <c r="F18" s="29">
        <f>VLOOKUP(F$10,base!$A$8:$S$45,$A18,FALSE)</f>
        <v>351551</v>
      </c>
      <c r="G18" s="29">
        <f>VLOOKUP(G$10,base!$A$8:$S$45,$A18,FALSE)</f>
        <v>4345899</v>
      </c>
      <c r="H18" s="29">
        <f>VLOOKUP(H$10,base!$A$8:$S$45,$A18,FALSE)</f>
        <v>0</v>
      </c>
      <c r="I18" s="29">
        <f>VLOOKUP(I$10,base!$A$8:$S$45,$A18,FALSE)</f>
        <v>0</v>
      </c>
      <c r="J18" s="29">
        <f>VLOOKUP(J$10,base!$A$8:$S$45,$A18,FALSE)</f>
        <v>0</v>
      </c>
      <c r="K18" s="29">
        <f>VLOOKUP(K$10,base!$A$8:$S$45,$A18,FALSE)</f>
        <v>0</v>
      </c>
      <c r="L18" s="29">
        <f>VLOOKUP(L$10,base!$A$8:$S$45,$A18,FALSE)</f>
        <v>0</v>
      </c>
      <c r="M18" s="29">
        <f>VLOOKUP(M$10,base!$A$8:$S$45,$A18,FALSE)</f>
        <v>0</v>
      </c>
      <c r="N18" s="29">
        <f>VLOOKUP(N$10,base!$A$8:$S$45,$A18,FALSE)</f>
        <v>11566724</v>
      </c>
      <c r="O18" s="29">
        <f>VLOOKUP(O$10,base!$A$8:$S$45,$A18,FALSE)</f>
        <v>0</v>
      </c>
      <c r="P18" s="29">
        <f>VLOOKUP(P$10,base!$A$8:$S$45,$A18,FALSE)</f>
        <v>37880551</v>
      </c>
      <c r="Q18" s="29">
        <f>VLOOKUP(Q$10,base!$A$8:$S$45,$A18,FALSE)</f>
        <v>234382128</v>
      </c>
      <c r="R18" s="29">
        <f>VLOOKUP(R$10,base!$A$8:$S$45,$A18,FALSE)</f>
        <v>0</v>
      </c>
      <c r="S18" s="29">
        <f>VLOOKUP(S$10,base!$A$8:$S$45,$A18,FALSE)</f>
        <v>34142566</v>
      </c>
      <c r="T18" s="29">
        <f>VLOOKUP(T$10,base!$A$8:$S$45,$A18,FALSE)</f>
        <v>0</v>
      </c>
      <c r="U18" s="29">
        <f>VLOOKUP(U$10,base!$A$8:$S$45,$A18,FALSE)</f>
        <v>0</v>
      </c>
      <c r="V18" s="29">
        <f>VLOOKUP(V$10,base!$A$8:$S$45,$A18,FALSE)</f>
        <v>0</v>
      </c>
      <c r="W18" s="29">
        <f>VLOOKUP(W$10,base!$A$8:$S$45,$A18,FALSE)</f>
        <v>0</v>
      </c>
      <c r="X18" s="29">
        <f>VLOOKUP(X$10,base!$A$8:$S$45,$A18,FALSE)</f>
        <v>1461796</v>
      </c>
      <c r="Y18" s="29">
        <f>VLOOKUP(Y$10,base!$A$8:$S$45,$A18,FALSE)</f>
        <v>2343695</v>
      </c>
      <c r="Z18" s="29">
        <f>VLOOKUP(Z$10,base!$A$8:$S$45,$A18,FALSE)</f>
        <v>0</v>
      </c>
      <c r="AA18" s="29">
        <f>VLOOKUP(AA$10,base!$A$8:$S$45,$A18,FALSE)</f>
        <v>51075930</v>
      </c>
      <c r="AB18" s="29">
        <f>VLOOKUP(AB$10,base!$A$8:$S$45,$A18,FALSE)</f>
        <v>1344993</v>
      </c>
      <c r="AC18" s="29">
        <f>VLOOKUP(AC$10,base!$A$8:$S$45,$A18,FALSE)</f>
        <v>149020</v>
      </c>
      <c r="AD18" s="29">
        <f>VLOOKUP(AD$10,base!$A$8:$S$45,$A18,FALSE)</f>
        <v>0</v>
      </c>
      <c r="AE18" s="29">
        <f>VLOOKUP(AE$10,base!$A$8:$S$45,$A18,FALSE)</f>
        <v>7901321</v>
      </c>
      <c r="AF18" s="29">
        <f>VLOOKUP(AF$10,base!$A$8:$S$45,$A18,FALSE)</f>
        <v>0</v>
      </c>
      <c r="AG18" s="29">
        <f>VLOOKUP(AG$10,base!$A$8:$S$45,$A18,FALSE)</f>
        <v>0</v>
      </c>
      <c r="AH18" s="29">
        <f>VLOOKUP(AH$10,base!$A$8:$S$45,$A18,FALSE)</f>
        <v>0</v>
      </c>
      <c r="AI18" s="29">
        <f>VLOOKUP(AI$10,base!$A$8:$S$45,$A18,FALSE)</f>
        <v>0</v>
      </c>
      <c r="AJ18" s="29">
        <f>VLOOKUP(AJ$10,base!$A$8:$S$45,$A18,FALSE)</f>
        <v>0</v>
      </c>
    </row>
    <row r="19" spans="1:37" s="5" customFormat="1" ht="15" hidden="1" x14ac:dyDescent="0.25">
      <c r="A19" s="1">
        <v>11</v>
      </c>
      <c r="B19" t="s">
        <v>55</v>
      </c>
      <c r="C19" s="9" t="s">
        <v>12</v>
      </c>
      <c r="D19" s="29">
        <f>VLOOKUP(D$10,base!$A$8:$S$45,$A19,FALSE)</f>
        <v>8715288</v>
      </c>
      <c r="E19" s="29">
        <f>VLOOKUP(E$10,base!$A$8:$S$45,$A19,FALSE)</f>
        <v>19716</v>
      </c>
      <c r="F19" s="29">
        <f>VLOOKUP(F$10,base!$A$8:$S$45,$A19,FALSE)</f>
        <v>20947199</v>
      </c>
      <c r="G19" s="29">
        <f>VLOOKUP(G$10,base!$A$8:$S$45,$A19,FALSE)</f>
        <v>85013723</v>
      </c>
      <c r="H19" s="29">
        <f>VLOOKUP(H$10,base!$A$8:$S$45,$A19,FALSE)</f>
        <v>13046872</v>
      </c>
      <c r="I19" s="29">
        <f>VLOOKUP(I$10,base!$A$8:$S$45,$A19,FALSE)</f>
        <v>706581</v>
      </c>
      <c r="J19" s="29">
        <f>VLOOKUP(J$10,base!$A$8:$S$45,$A19,FALSE)</f>
        <v>2050588</v>
      </c>
      <c r="K19" s="29">
        <f>VLOOKUP(K$10,base!$A$8:$S$45,$A19,FALSE)</f>
        <v>1317655</v>
      </c>
      <c r="L19" s="29">
        <f>VLOOKUP(L$10,base!$A$8:$S$45,$A19,FALSE)</f>
        <v>0</v>
      </c>
      <c r="M19" s="29">
        <f>VLOOKUP(M$10,base!$A$8:$S$45,$A19,FALSE)</f>
        <v>0</v>
      </c>
      <c r="N19" s="29">
        <f>VLOOKUP(N$10,base!$A$8:$S$45,$A19,FALSE)</f>
        <v>8600006</v>
      </c>
      <c r="O19" s="29">
        <f>VLOOKUP(O$10,base!$A$8:$S$45,$A19,FALSE)</f>
        <v>0</v>
      </c>
      <c r="P19" s="29">
        <f>VLOOKUP(P$10,base!$A$8:$S$45,$A19,FALSE)</f>
        <v>5139193</v>
      </c>
      <c r="Q19" s="29">
        <f>VLOOKUP(Q$10,base!$A$8:$S$45,$A19,FALSE)</f>
        <v>693424202</v>
      </c>
      <c r="R19" s="29">
        <f>VLOOKUP(R$10,base!$A$8:$S$45,$A19,FALSE)</f>
        <v>0</v>
      </c>
      <c r="S19" s="29">
        <f>VLOOKUP(S$10,base!$A$8:$S$45,$A19,FALSE)</f>
        <v>95571769</v>
      </c>
      <c r="T19" s="29">
        <f>VLOOKUP(T$10,base!$A$8:$S$45,$A19,FALSE)</f>
        <v>0</v>
      </c>
      <c r="U19" s="29">
        <f>VLOOKUP(U$10,base!$A$8:$S$45,$A19,FALSE)</f>
        <v>0</v>
      </c>
      <c r="V19" s="29">
        <f>VLOOKUP(V$10,base!$A$8:$S$45,$A19,FALSE)</f>
        <v>132839014</v>
      </c>
      <c r="W19" s="29">
        <f>VLOOKUP(W$10,base!$A$8:$S$45,$A19,FALSE)</f>
        <v>16061413</v>
      </c>
      <c r="X19" s="29">
        <f>VLOOKUP(X$10,base!$A$8:$S$45,$A19,FALSE)</f>
        <v>15123078</v>
      </c>
      <c r="Y19" s="29">
        <f>VLOOKUP(Y$10,base!$A$8:$S$45,$A19,FALSE)</f>
        <v>11138989</v>
      </c>
      <c r="Z19" s="29">
        <f>VLOOKUP(Z$10,base!$A$8:$S$45,$A19,FALSE)</f>
        <v>36356286</v>
      </c>
      <c r="AA19" s="29">
        <f>VLOOKUP(AA$10,base!$A$8:$S$45,$A19,FALSE)</f>
        <v>8724765</v>
      </c>
      <c r="AB19" s="29">
        <f>VLOOKUP(AB$10,base!$A$8:$S$45,$A19,FALSE)</f>
        <v>176068978</v>
      </c>
      <c r="AC19" s="29">
        <f>VLOOKUP(AC$10,base!$A$8:$S$45,$A19,FALSE)</f>
        <v>3001826</v>
      </c>
      <c r="AD19" s="29">
        <f>VLOOKUP(AD$10,base!$A$8:$S$45,$A19,FALSE)</f>
        <v>700411</v>
      </c>
      <c r="AE19" s="29">
        <f>VLOOKUP(AE$10,base!$A$8:$S$45,$A19,FALSE)</f>
        <v>236774249</v>
      </c>
      <c r="AF19" s="29">
        <f>VLOOKUP(AF$10,base!$A$8:$S$45,$A19,FALSE)</f>
        <v>404583823</v>
      </c>
      <c r="AG19" s="29">
        <f>VLOOKUP(AG$10,base!$A$8:$S$45,$A19,FALSE)</f>
        <v>0</v>
      </c>
      <c r="AH19" s="29">
        <f>VLOOKUP(AH$10,base!$A$8:$S$45,$A19,FALSE)</f>
        <v>268579374</v>
      </c>
      <c r="AI19" s="29">
        <f>VLOOKUP(AI$10,base!$A$8:$S$45,$A19,FALSE)</f>
        <v>6563507</v>
      </c>
      <c r="AJ19" s="29">
        <f>VLOOKUP(AJ$10,base!$A$8:$S$45,$A19,FALSE)</f>
        <v>0</v>
      </c>
    </row>
    <row r="20" spans="1:37" s="5" customFormat="1" ht="15" hidden="1" x14ac:dyDescent="0.25">
      <c r="A20" s="1">
        <v>12</v>
      </c>
      <c r="B20" t="s">
        <v>56</v>
      </c>
      <c r="C20" s="9" t="s">
        <v>17</v>
      </c>
      <c r="D20" s="29">
        <f>VLOOKUP(D$10,base!$A$8:$S$45,$A20,FALSE)</f>
        <v>71846516</v>
      </c>
      <c r="E20" s="29">
        <f>VLOOKUP(E$10,base!$A$8:$S$45,$A20,FALSE)</f>
        <v>0</v>
      </c>
      <c r="F20" s="29">
        <f>VLOOKUP(F$10,base!$A$8:$S$45,$A20,FALSE)</f>
        <v>16333563</v>
      </c>
      <c r="G20" s="29">
        <f>VLOOKUP(G$10,base!$A$8:$S$45,$A20,FALSE)</f>
        <v>113329624</v>
      </c>
      <c r="H20" s="29">
        <f>VLOOKUP(H$10,base!$A$8:$S$45,$A20,FALSE)</f>
        <v>0</v>
      </c>
      <c r="I20" s="29">
        <f>VLOOKUP(I$10,base!$A$8:$S$45,$A20,FALSE)</f>
        <v>0</v>
      </c>
      <c r="J20" s="29">
        <f>VLOOKUP(J$10,base!$A$8:$S$45,$A20,FALSE)</f>
        <v>0</v>
      </c>
      <c r="K20" s="29">
        <f>VLOOKUP(K$10,base!$A$8:$S$45,$A20,FALSE)</f>
        <v>0</v>
      </c>
      <c r="L20" s="29">
        <f>VLOOKUP(L$10,base!$A$8:$S$45,$A20,FALSE)</f>
        <v>0</v>
      </c>
      <c r="M20" s="29">
        <f>VLOOKUP(M$10,base!$A$8:$S$45,$A20,FALSE)</f>
        <v>0</v>
      </c>
      <c r="N20" s="29">
        <f>VLOOKUP(N$10,base!$A$8:$S$45,$A20,FALSE)</f>
        <v>33874856</v>
      </c>
      <c r="O20" s="29">
        <f>VLOOKUP(O$10,base!$A$8:$S$45,$A20,FALSE)</f>
        <v>0</v>
      </c>
      <c r="P20" s="29">
        <f>VLOOKUP(P$10,base!$A$8:$S$45,$A20,FALSE)</f>
        <v>206178929</v>
      </c>
      <c r="Q20" s="29">
        <f>VLOOKUP(Q$10,base!$A$8:$S$45,$A20,FALSE)</f>
        <v>246157559</v>
      </c>
      <c r="R20" s="29">
        <f>VLOOKUP(R$10,base!$A$8:$S$45,$A20,FALSE)</f>
        <v>0</v>
      </c>
      <c r="S20" s="29">
        <f>VLOOKUP(S$10,base!$A$8:$S$45,$A20,FALSE)</f>
        <v>76075309</v>
      </c>
      <c r="T20" s="29">
        <f>VLOOKUP(T$10,base!$A$8:$S$45,$A20,FALSE)</f>
        <v>0</v>
      </c>
      <c r="U20" s="29">
        <f>VLOOKUP(U$10,base!$A$8:$S$45,$A20,FALSE)</f>
        <v>2027574</v>
      </c>
      <c r="V20" s="29">
        <f>VLOOKUP(V$10,base!$A$8:$S$45,$A20,FALSE)</f>
        <v>161789737</v>
      </c>
      <c r="W20" s="29">
        <f>VLOOKUP(W$10,base!$A$8:$S$45,$A20,FALSE)</f>
        <v>0</v>
      </c>
      <c r="X20" s="29">
        <f>VLOOKUP(X$10,base!$A$8:$S$45,$A20,FALSE)</f>
        <v>1006264</v>
      </c>
      <c r="Y20" s="29">
        <f>VLOOKUP(Y$10,base!$A$8:$S$45,$A20,FALSE)</f>
        <v>3369041</v>
      </c>
      <c r="Z20" s="29">
        <f>VLOOKUP(Z$10,base!$A$8:$S$45,$A20,FALSE)</f>
        <v>6709005</v>
      </c>
      <c r="AA20" s="29">
        <f>VLOOKUP(AA$10,base!$A$8:$S$45,$A20,FALSE)</f>
        <v>735874488</v>
      </c>
      <c r="AB20" s="29">
        <f>VLOOKUP(AB$10,base!$A$8:$S$45,$A20,FALSE)</f>
        <v>153374367</v>
      </c>
      <c r="AC20" s="29">
        <f>VLOOKUP(AC$10,base!$A$8:$S$45,$A20,FALSE)</f>
        <v>937891</v>
      </c>
      <c r="AD20" s="29">
        <f>VLOOKUP(AD$10,base!$A$8:$S$45,$A20,FALSE)</f>
        <v>3634849</v>
      </c>
      <c r="AE20" s="29">
        <f>VLOOKUP(AE$10,base!$A$8:$S$45,$A20,FALSE)</f>
        <v>226551852</v>
      </c>
      <c r="AF20" s="29">
        <f>VLOOKUP(AF$10,base!$A$8:$S$45,$A20,FALSE)</f>
        <v>24677989</v>
      </c>
      <c r="AG20" s="29">
        <f>VLOOKUP(AG$10,base!$A$8:$S$45,$A20,FALSE)</f>
        <v>0</v>
      </c>
      <c r="AH20" s="29">
        <f>VLOOKUP(AH$10,base!$A$8:$S$45,$A20,FALSE)</f>
        <v>24704054</v>
      </c>
      <c r="AI20" s="29">
        <f>VLOOKUP(AI$10,base!$A$8:$S$45,$A20,FALSE)</f>
        <v>5404716</v>
      </c>
      <c r="AJ20" s="29">
        <f>VLOOKUP(AJ$10,base!$A$8:$S$45,$A20,FALSE)</f>
        <v>0</v>
      </c>
    </row>
    <row r="21" spans="1:37" s="5" customFormat="1" ht="15" hidden="1" x14ac:dyDescent="0.25">
      <c r="A21" s="5">
        <v>13</v>
      </c>
      <c r="B21" t="s">
        <v>57</v>
      </c>
      <c r="C21" s="9" t="s">
        <v>15</v>
      </c>
      <c r="D21" s="29">
        <f>VLOOKUP(D$10,base!$A$8:$S$45,$A21,FALSE)</f>
        <v>218975863</v>
      </c>
      <c r="E21" s="29">
        <f>VLOOKUP(E$10,base!$A$8:$S$45,$A21,FALSE)</f>
        <v>0</v>
      </c>
      <c r="F21" s="29">
        <f>VLOOKUP(F$10,base!$A$8:$S$45,$A21,FALSE)</f>
        <v>10683740</v>
      </c>
      <c r="G21" s="29">
        <f>VLOOKUP(G$10,base!$A$8:$S$45,$A21,FALSE)</f>
        <v>735358080</v>
      </c>
      <c r="H21" s="29">
        <f>VLOOKUP(H$10,base!$A$8:$S$45,$A21,FALSE)</f>
        <v>0</v>
      </c>
      <c r="I21" s="29">
        <f>VLOOKUP(I$10,base!$A$8:$S$45,$A21,FALSE)</f>
        <v>0</v>
      </c>
      <c r="J21" s="29">
        <f>VLOOKUP(J$10,base!$A$8:$S$45,$A21,FALSE)</f>
        <v>0</v>
      </c>
      <c r="K21" s="29">
        <f>VLOOKUP(K$10,base!$A$8:$S$45,$A21,FALSE)</f>
        <v>0</v>
      </c>
      <c r="L21" s="29">
        <f>VLOOKUP(L$10,base!$A$8:$S$45,$A21,FALSE)</f>
        <v>0</v>
      </c>
      <c r="M21" s="29">
        <f>VLOOKUP(M$10,base!$A$8:$S$45,$A21,FALSE)</f>
        <v>0</v>
      </c>
      <c r="N21" s="29">
        <f>VLOOKUP(N$10,base!$A$8:$S$45,$A21,FALSE)</f>
        <v>163521767</v>
      </c>
      <c r="O21" s="29">
        <f>VLOOKUP(O$10,base!$A$8:$S$45,$A21,FALSE)</f>
        <v>0</v>
      </c>
      <c r="P21" s="29">
        <f>VLOOKUP(P$10,base!$A$8:$S$45,$A21,FALSE)</f>
        <v>1715610840</v>
      </c>
      <c r="Q21" s="29">
        <f>VLOOKUP(Q$10,base!$A$8:$S$45,$A21,FALSE)</f>
        <v>1882261687</v>
      </c>
      <c r="R21" s="29">
        <f>VLOOKUP(R$10,base!$A$8:$S$45,$A21,FALSE)</f>
        <v>0</v>
      </c>
      <c r="S21" s="29">
        <f>VLOOKUP(S$10,base!$A$8:$S$45,$A21,FALSE)</f>
        <v>35542294</v>
      </c>
      <c r="T21" s="29">
        <f>VLOOKUP(T$10,base!$A$8:$S$45,$A21,FALSE)</f>
        <v>357891</v>
      </c>
      <c r="U21" s="29">
        <f>VLOOKUP(U$10,base!$A$8:$S$45,$A21,FALSE)</f>
        <v>0</v>
      </c>
      <c r="V21" s="29">
        <f>VLOOKUP(V$10,base!$A$8:$S$45,$A21,FALSE)</f>
        <v>1727582310</v>
      </c>
      <c r="W21" s="29">
        <f>VLOOKUP(W$10,base!$A$8:$S$45,$A21,FALSE)</f>
        <v>0</v>
      </c>
      <c r="X21" s="29">
        <f>VLOOKUP(X$10,base!$A$8:$S$45,$A21,FALSE)</f>
        <v>2605949</v>
      </c>
      <c r="Y21" s="29">
        <f>VLOOKUP(Y$10,base!$A$8:$S$45,$A21,FALSE)</f>
        <v>5495017</v>
      </c>
      <c r="Z21" s="29">
        <f>VLOOKUP(Z$10,base!$A$8:$S$45,$A21,FALSE)</f>
        <v>64997854</v>
      </c>
      <c r="AA21" s="29">
        <f>VLOOKUP(AA$10,base!$A$8:$S$45,$A21,FALSE)</f>
        <v>1244709800</v>
      </c>
      <c r="AB21" s="29">
        <f>VLOOKUP(AB$10,base!$A$8:$S$45,$A21,FALSE)</f>
        <v>644904302</v>
      </c>
      <c r="AC21" s="29">
        <f>VLOOKUP(AC$10,base!$A$8:$S$45,$A21,FALSE)</f>
        <v>0</v>
      </c>
      <c r="AD21" s="29">
        <f>VLOOKUP(AD$10,base!$A$8:$S$45,$A21,FALSE)</f>
        <v>0</v>
      </c>
      <c r="AE21" s="29">
        <f>VLOOKUP(AE$10,base!$A$8:$S$45,$A21,FALSE)</f>
        <v>483058557</v>
      </c>
      <c r="AF21" s="29">
        <f>VLOOKUP(AF$10,base!$A$8:$S$45,$A21,FALSE)</f>
        <v>282939110</v>
      </c>
      <c r="AG21" s="29">
        <f>VLOOKUP(AG$10,base!$A$8:$S$45,$A21,FALSE)</f>
        <v>0</v>
      </c>
      <c r="AH21" s="29">
        <f>VLOOKUP(AH$10,base!$A$8:$S$45,$A21,FALSE)</f>
        <v>216464858</v>
      </c>
      <c r="AI21" s="29">
        <f>VLOOKUP(AI$10,base!$A$8:$S$45,$A21,FALSE)</f>
        <v>7569691</v>
      </c>
      <c r="AJ21" s="29">
        <f>VLOOKUP(AJ$10,base!$A$8:$S$45,$A21,FALSE)</f>
        <v>0</v>
      </c>
    </row>
    <row r="22" spans="1:37" s="5" customFormat="1" ht="15" hidden="1" x14ac:dyDescent="0.25">
      <c r="A22" s="5">
        <v>14</v>
      </c>
      <c r="B22" t="s">
        <v>58</v>
      </c>
      <c r="C22" s="9" t="s">
        <v>13</v>
      </c>
      <c r="D22" s="29">
        <f>VLOOKUP(D$10,base!$A$8:$S$45,$A22,FALSE)</f>
        <v>1782187</v>
      </c>
      <c r="E22" s="29">
        <f>VLOOKUP(E$10,base!$A$8:$S$45,$A22,FALSE)</f>
        <v>520775</v>
      </c>
      <c r="F22" s="29">
        <f>VLOOKUP(F$10,base!$A$8:$S$45,$A22,FALSE)</f>
        <v>6384679</v>
      </c>
      <c r="G22" s="29">
        <f>VLOOKUP(G$10,base!$A$8:$S$45,$A22,FALSE)</f>
        <v>3187738</v>
      </c>
      <c r="H22" s="29">
        <f>VLOOKUP(H$10,base!$A$8:$S$45,$A22,FALSE)</f>
        <v>720039</v>
      </c>
      <c r="I22" s="29">
        <f>VLOOKUP(I$10,base!$A$8:$S$45,$A22,FALSE)</f>
        <v>96535</v>
      </c>
      <c r="J22" s="29">
        <f>VLOOKUP(J$10,base!$A$8:$S$45,$A22,FALSE)</f>
        <v>336872</v>
      </c>
      <c r="K22" s="29">
        <f>VLOOKUP(K$10,base!$A$8:$S$45,$A22,FALSE)</f>
        <v>534474</v>
      </c>
      <c r="L22" s="29">
        <f>VLOOKUP(L$10,base!$A$8:$S$45,$A22,FALSE)</f>
        <v>4630447</v>
      </c>
      <c r="M22" s="29">
        <f>VLOOKUP(M$10,base!$A$8:$S$45,$A22,FALSE)</f>
        <v>8662115</v>
      </c>
      <c r="N22" s="29">
        <f>VLOOKUP(N$10,base!$A$8:$S$45,$A22,FALSE)</f>
        <v>1814550</v>
      </c>
      <c r="O22" s="29">
        <f>VLOOKUP(O$10,base!$A$8:$S$45,$A22,FALSE)</f>
        <v>2731007</v>
      </c>
      <c r="P22" s="29">
        <f>VLOOKUP(P$10,base!$A$8:$S$45,$A22,FALSE)</f>
        <v>3805236</v>
      </c>
      <c r="Q22" s="29">
        <f>VLOOKUP(Q$10,base!$A$8:$S$45,$A22,FALSE)</f>
        <v>6768447</v>
      </c>
      <c r="R22" s="29">
        <f>VLOOKUP(R$10,base!$A$8:$S$45,$A22,FALSE)</f>
        <v>944584</v>
      </c>
      <c r="S22" s="29">
        <f>VLOOKUP(S$10,base!$A$8:$S$45,$A22,FALSE)</f>
        <v>10901782</v>
      </c>
      <c r="T22" s="29">
        <f>VLOOKUP(T$10,base!$A$8:$S$45,$A22,FALSE)</f>
        <v>1363377</v>
      </c>
      <c r="U22" s="29">
        <f>VLOOKUP(U$10,base!$A$8:$S$45,$A22,FALSE)</f>
        <v>297686</v>
      </c>
      <c r="V22" s="29">
        <f>VLOOKUP(V$10,base!$A$8:$S$45,$A22,FALSE)</f>
        <v>18664340</v>
      </c>
      <c r="W22" s="29">
        <f>VLOOKUP(W$10,base!$A$8:$S$45,$A22,FALSE)</f>
        <v>3763564</v>
      </c>
      <c r="X22" s="29">
        <f>VLOOKUP(X$10,base!$A$8:$S$45,$A22,FALSE)</f>
        <v>431025</v>
      </c>
      <c r="Y22" s="29">
        <f>VLOOKUP(Y$10,base!$A$8:$S$45,$A22,FALSE)</f>
        <v>408492</v>
      </c>
      <c r="Z22" s="29">
        <f>VLOOKUP(Z$10,base!$A$8:$S$45,$A22,FALSE)</f>
        <v>4751393</v>
      </c>
      <c r="AA22" s="29">
        <f>VLOOKUP(AA$10,base!$A$8:$S$45,$A22,FALSE)</f>
        <v>1634030</v>
      </c>
      <c r="AB22" s="29">
        <f>VLOOKUP(AB$10,base!$A$8:$S$45,$A22,FALSE)</f>
        <v>2560171</v>
      </c>
      <c r="AC22" s="29">
        <f>VLOOKUP(AC$10,base!$A$8:$S$45,$A22,FALSE)</f>
        <v>2344101</v>
      </c>
      <c r="AD22" s="29">
        <f>VLOOKUP(AD$10,base!$A$8:$S$45,$A22,FALSE)</f>
        <v>1315433</v>
      </c>
      <c r="AE22" s="29">
        <f>VLOOKUP(AE$10,base!$A$8:$S$45,$A22,FALSE)</f>
        <v>2005594</v>
      </c>
      <c r="AF22" s="29">
        <f>VLOOKUP(AF$10,base!$A$8:$S$45,$A22,FALSE)</f>
        <v>647381</v>
      </c>
      <c r="AG22" s="29">
        <f>VLOOKUP(AG$10,base!$A$8:$S$45,$A22,FALSE)</f>
        <v>1573762</v>
      </c>
      <c r="AH22" s="29">
        <f>VLOOKUP(AH$10,base!$A$8:$S$45,$A22,FALSE)</f>
        <v>4401720</v>
      </c>
      <c r="AI22" s="29">
        <f>VLOOKUP(AI$10,base!$A$8:$S$45,$A22,FALSE)</f>
        <v>1127567</v>
      </c>
      <c r="AJ22" s="29">
        <f>VLOOKUP(AJ$10,base!$A$8:$S$45,$A22,FALSE)</f>
        <v>0</v>
      </c>
    </row>
    <row r="23" spans="1:37" s="5" customFormat="1" ht="15" hidden="1" x14ac:dyDescent="0.25">
      <c r="A23" s="1">
        <v>15</v>
      </c>
      <c r="B23" t="s">
        <v>59</v>
      </c>
      <c r="C23" s="9" t="s">
        <v>24</v>
      </c>
      <c r="D23" s="29">
        <f>VLOOKUP(D$10,base!$A$8:$S$45,$A23,FALSE)</f>
        <v>0</v>
      </c>
      <c r="E23" s="29">
        <f>VLOOKUP(E$10,base!$A$8:$S$45,$A23,FALSE)</f>
        <v>0</v>
      </c>
      <c r="F23" s="29">
        <f>VLOOKUP(F$10,base!$A$8:$S$45,$A23,FALSE)</f>
        <v>0</v>
      </c>
      <c r="G23" s="29">
        <f>VLOOKUP(G$10,base!$A$8:$S$45,$A23,FALSE)</f>
        <v>13268620</v>
      </c>
      <c r="H23" s="29">
        <f>VLOOKUP(H$10,base!$A$8:$S$45,$A23,FALSE)</f>
        <v>0</v>
      </c>
      <c r="I23" s="29">
        <f>VLOOKUP(I$10,base!$A$8:$S$45,$A23,FALSE)</f>
        <v>0</v>
      </c>
      <c r="J23" s="29">
        <f>VLOOKUP(J$10,base!$A$8:$S$45,$A23,FALSE)</f>
        <v>0</v>
      </c>
      <c r="K23" s="29">
        <f>VLOOKUP(K$10,base!$A$8:$S$45,$A23,FALSE)</f>
        <v>0</v>
      </c>
      <c r="L23" s="29">
        <f>VLOOKUP(L$10,base!$A$8:$S$45,$A23,FALSE)</f>
        <v>0</v>
      </c>
      <c r="M23" s="29">
        <f>VLOOKUP(M$10,base!$A$8:$S$45,$A23,FALSE)</f>
        <v>0</v>
      </c>
      <c r="N23" s="29">
        <f>VLOOKUP(N$10,base!$A$8:$S$45,$A23,FALSE)</f>
        <v>0</v>
      </c>
      <c r="O23" s="29">
        <f>VLOOKUP(O$10,base!$A$8:$S$45,$A23,FALSE)</f>
        <v>0</v>
      </c>
      <c r="P23" s="29">
        <f>VLOOKUP(P$10,base!$A$8:$S$45,$A23,FALSE)</f>
        <v>631185</v>
      </c>
      <c r="Q23" s="29">
        <f>VLOOKUP(Q$10,base!$A$8:$S$45,$A23,FALSE)</f>
        <v>987328</v>
      </c>
      <c r="R23" s="29">
        <f>VLOOKUP(R$10,base!$A$8:$S$45,$A23,FALSE)</f>
        <v>0</v>
      </c>
      <c r="S23" s="29">
        <f>VLOOKUP(S$10,base!$A$8:$S$45,$A23,FALSE)</f>
        <v>0</v>
      </c>
      <c r="T23" s="29">
        <f>VLOOKUP(T$10,base!$A$8:$S$45,$A23,FALSE)</f>
        <v>0</v>
      </c>
      <c r="U23" s="29">
        <f>VLOOKUP(U$10,base!$A$8:$S$45,$A23,FALSE)</f>
        <v>0</v>
      </c>
      <c r="V23" s="29">
        <f>VLOOKUP(V$10,base!$A$8:$S$45,$A23,FALSE)</f>
        <v>4253319</v>
      </c>
      <c r="W23" s="29">
        <f>VLOOKUP(W$10,base!$A$8:$S$45,$A23,FALSE)</f>
        <v>0</v>
      </c>
      <c r="X23" s="29">
        <f>VLOOKUP(X$10,base!$A$8:$S$45,$A23,FALSE)</f>
        <v>0</v>
      </c>
      <c r="Y23" s="29">
        <f>VLOOKUP(Y$10,base!$A$8:$S$45,$A23,FALSE)</f>
        <v>1617038</v>
      </c>
      <c r="Z23" s="29">
        <f>VLOOKUP(Z$10,base!$A$8:$S$45,$A23,FALSE)</f>
        <v>1315729</v>
      </c>
      <c r="AA23" s="29">
        <f>VLOOKUP(AA$10,base!$A$8:$S$45,$A23,FALSE)</f>
        <v>0</v>
      </c>
      <c r="AB23" s="29">
        <f>VLOOKUP(AB$10,base!$A$8:$S$45,$A23,FALSE)</f>
        <v>0</v>
      </c>
      <c r="AC23" s="29">
        <f>VLOOKUP(AC$10,base!$A$8:$S$45,$A23,FALSE)</f>
        <v>0</v>
      </c>
      <c r="AD23" s="29">
        <f>VLOOKUP(AD$10,base!$A$8:$S$45,$A23,FALSE)</f>
        <v>0</v>
      </c>
      <c r="AE23" s="29">
        <f>VLOOKUP(AE$10,base!$A$8:$S$45,$A23,FALSE)</f>
        <v>269230</v>
      </c>
      <c r="AF23" s="29">
        <f>VLOOKUP(AF$10,base!$A$8:$S$45,$A23,FALSE)</f>
        <v>2452060</v>
      </c>
      <c r="AG23" s="29">
        <f>VLOOKUP(AG$10,base!$A$8:$S$45,$A23,FALSE)</f>
        <v>0</v>
      </c>
      <c r="AH23" s="29">
        <f>VLOOKUP(AH$10,base!$A$8:$S$45,$A23,FALSE)</f>
        <v>1456370</v>
      </c>
      <c r="AI23" s="29">
        <f>VLOOKUP(AI$10,base!$A$8:$S$45,$A23,FALSE)</f>
        <v>0</v>
      </c>
      <c r="AJ23" s="29">
        <f>VLOOKUP(AJ$10,base!$A$8:$S$45,$A23,FALSE)</f>
        <v>0</v>
      </c>
    </row>
    <row r="24" spans="1:37" s="1" customFormat="1" ht="15" hidden="1" x14ac:dyDescent="0.25">
      <c r="A24" s="1">
        <v>16</v>
      </c>
      <c r="B24" t="s">
        <v>60</v>
      </c>
      <c r="C24" s="9" t="s">
        <v>14</v>
      </c>
      <c r="D24" s="29">
        <f>VLOOKUP(D$10,base!$A$8:$S$45,$A24,FALSE)</f>
        <v>115805156</v>
      </c>
      <c r="E24" s="29">
        <f>VLOOKUP(E$10,base!$A$8:$S$45,$A24,FALSE)</f>
        <v>0</v>
      </c>
      <c r="F24" s="29">
        <f>VLOOKUP(F$10,base!$A$8:$S$45,$A24,FALSE)</f>
        <v>33574586</v>
      </c>
      <c r="G24" s="29">
        <f>VLOOKUP(G$10,base!$A$8:$S$45,$A24,FALSE)</f>
        <v>940039046</v>
      </c>
      <c r="H24" s="29">
        <f>VLOOKUP(H$10,base!$A$8:$S$45,$A24,FALSE)</f>
        <v>2906737</v>
      </c>
      <c r="I24" s="29">
        <f>VLOOKUP(I$10,base!$A$8:$S$45,$A24,FALSE)</f>
        <v>0</v>
      </c>
      <c r="J24" s="29">
        <f>VLOOKUP(J$10,base!$A$8:$S$45,$A24,FALSE)</f>
        <v>5899529</v>
      </c>
      <c r="K24" s="29">
        <f>VLOOKUP(K$10,base!$A$8:$S$45,$A24,FALSE)</f>
        <v>0</v>
      </c>
      <c r="L24" s="29">
        <f>VLOOKUP(L$10,base!$A$8:$S$45,$A24,FALSE)</f>
        <v>868398</v>
      </c>
      <c r="M24" s="29">
        <f>VLOOKUP(M$10,base!$A$8:$S$45,$A24,FALSE)</f>
        <v>0</v>
      </c>
      <c r="N24" s="29">
        <f>VLOOKUP(N$10,base!$A$8:$S$45,$A24,FALSE)</f>
        <v>67570346</v>
      </c>
      <c r="O24" s="29">
        <f>VLOOKUP(O$10,base!$A$8:$S$45,$A24,FALSE)</f>
        <v>0</v>
      </c>
      <c r="P24" s="29">
        <f>VLOOKUP(P$10,base!$A$8:$S$45,$A24,FALSE)</f>
        <v>1764466216</v>
      </c>
      <c r="Q24" s="29">
        <f>VLOOKUP(Q$10,base!$A$8:$S$45,$A24,FALSE)</f>
        <v>1477223099</v>
      </c>
      <c r="R24" s="29">
        <f>VLOOKUP(R$10,base!$A$8:$S$45,$A24,FALSE)</f>
        <v>0</v>
      </c>
      <c r="S24" s="29">
        <f>VLOOKUP(S$10,base!$A$8:$S$45,$A24,FALSE)</f>
        <v>278544373</v>
      </c>
      <c r="T24" s="29">
        <f>VLOOKUP(T$10,base!$A$8:$S$45,$A24,FALSE)</f>
        <v>0</v>
      </c>
      <c r="U24" s="29">
        <f>VLOOKUP(U$10,base!$A$8:$S$45,$A24,FALSE)</f>
        <v>1449789</v>
      </c>
      <c r="V24" s="29">
        <f>VLOOKUP(V$10,base!$A$8:$S$45,$A24,FALSE)</f>
        <v>1511295251</v>
      </c>
      <c r="W24" s="29">
        <f>VLOOKUP(W$10,base!$A$8:$S$45,$A24,FALSE)</f>
        <v>143676944</v>
      </c>
      <c r="X24" s="29">
        <f>VLOOKUP(X$10,base!$A$8:$S$45,$A24,FALSE)</f>
        <v>4247993</v>
      </c>
      <c r="Y24" s="29">
        <f>VLOOKUP(Y$10,base!$A$8:$S$45,$A24,FALSE)</f>
        <v>125813655</v>
      </c>
      <c r="Z24" s="29">
        <f>VLOOKUP(Z$10,base!$A$8:$S$45,$A24,FALSE)</f>
        <v>115064592</v>
      </c>
      <c r="AA24" s="29">
        <f>VLOOKUP(AA$10,base!$A$8:$S$45,$A24,FALSE)</f>
        <v>1243438267</v>
      </c>
      <c r="AB24" s="29">
        <f>VLOOKUP(AB$10,base!$A$8:$S$45,$A24,FALSE)</f>
        <v>558285816</v>
      </c>
      <c r="AC24" s="29">
        <f>VLOOKUP(AC$10,base!$A$8:$S$45,$A24,FALSE)</f>
        <v>235049321</v>
      </c>
      <c r="AD24" s="29">
        <f>VLOOKUP(AD$10,base!$A$8:$S$45,$A24,FALSE)</f>
        <v>803864</v>
      </c>
      <c r="AE24" s="29">
        <f>VLOOKUP(AE$10,base!$A$8:$S$45,$A24,FALSE)</f>
        <v>374230466</v>
      </c>
      <c r="AF24" s="29">
        <f>VLOOKUP(AF$10,base!$A$8:$S$45,$A24,FALSE)</f>
        <v>45625794</v>
      </c>
      <c r="AG24" s="29">
        <f>VLOOKUP(AG$10,base!$A$8:$S$45,$A24,FALSE)</f>
        <v>0</v>
      </c>
      <c r="AH24" s="29">
        <f>VLOOKUP(AH$10,base!$A$8:$S$45,$A24,FALSE)</f>
        <v>600290974</v>
      </c>
      <c r="AI24" s="29">
        <f>VLOOKUP(AI$10,base!$A$8:$S$45,$A24,FALSE)</f>
        <v>23472877</v>
      </c>
      <c r="AJ24" s="29">
        <f>VLOOKUP(AJ$10,base!$A$8:$S$45,$A24,FALSE)</f>
        <v>0</v>
      </c>
    </row>
    <row r="25" spans="1:37" s="1" customFormat="1" ht="15" hidden="1" x14ac:dyDescent="0.25">
      <c r="A25" s="1">
        <v>17</v>
      </c>
      <c r="B25" t="s">
        <v>61</v>
      </c>
      <c r="C25" s="9" t="s">
        <v>18</v>
      </c>
      <c r="D25" s="29">
        <f>VLOOKUP(D$10,base!$A$8:$S$45,$A25,FALSE)</f>
        <v>0</v>
      </c>
      <c r="E25" s="29">
        <f>VLOOKUP(E$10,base!$A$8:$S$45,$A25,FALSE)</f>
        <v>0</v>
      </c>
      <c r="F25" s="29">
        <f>VLOOKUP(F$10,base!$A$8:$S$45,$A25,FALSE)</f>
        <v>0</v>
      </c>
      <c r="G25" s="29">
        <f>VLOOKUP(G$10,base!$A$8:$S$45,$A25,FALSE)</f>
        <v>62713259</v>
      </c>
      <c r="H25" s="29">
        <f>VLOOKUP(H$10,base!$A$8:$S$45,$A25,FALSE)</f>
        <v>0</v>
      </c>
      <c r="I25" s="29">
        <f>VLOOKUP(I$10,base!$A$8:$S$45,$A25,FALSE)</f>
        <v>0</v>
      </c>
      <c r="J25" s="29">
        <f>VLOOKUP(J$10,base!$A$8:$S$45,$A25,FALSE)</f>
        <v>0</v>
      </c>
      <c r="K25" s="29">
        <f>VLOOKUP(K$10,base!$A$8:$S$45,$A25,FALSE)</f>
        <v>0</v>
      </c>
      <c r="L25" s="29">
        <f>VLOOKUP(L$10,base!$A$8:$S$45,$A25,FALSE)</f>
        <v>0</v>
      </c>
      <c r="M25" s="29">
        <f>VLOOKUP(M$10,base!$A$8:$S$45,$A25,FALSE)</f>
        <v>0</v>
      </c>
      <c r="N25" s="29">
        <f>VLOOKUP(N$10,base!$A$8:$S$45,$A25,FALSE)</f>
        <v>0</v>
      </c>
      <c r="O25" s="29">
        <f>VLOOKUP(O$10,base!$A$8:$S$45,$A25,FALSE)</f>
        <v>0</v>
      </c>
      <c r="P25" s="29">
        <f>VLOOKUP(P$10,base!$A$8:$S$45,$A25,FALSE)</f>
        <v>52252786</v>
      </c>
      <c r="Q25" s="29">
        <f>VLOOKUP(Q$10,base!$A$8:$S$45,$A25,FALSE)</f>
        <v>0</v>
      </c>
      <c r="R25" s="29">
        <f>VLOOKUP(R$10,base!$A$8:$S$45,$A25,FALSE)</f>
        <v>0</v>
      </c>
      <c r="S25" s="29">
        <f>VLOOKUP(S$10,base!$A$8:$S$45,$A25,FALSE)</f>
        <v>216303</v>
      </c>
      <c r="T25" s="29">
        <f>VLOOKUP(T$10,base!$A$8:$S$45,$A25,FALSE)</f>
        <v>0</v>
      </c>
      <c r="U25" s="29">
        <f>VLOOKUP(U$10,base!$A$8:$S$45,$A25,FALSE)</f>
        <v>0</v>
      </c>
      <c r="V25" s="29">
        <f>VLOOKUP(V$10,base!$A$8:$S$45,$A25,FALSE)</f>
        <v>70868801</v>
      </c>
      <c r="W25" s="29">
        <f>VLOOKUP(W$10,base!$A$8:$S$45,$A25,FALSE)</f>
        <v>90883244</v>
      </c>
      <c r="X25" s="29">
        <f>VLOOKUP(X$10,base!$A$8:$S$45,$A25,FALSE)</f>
        <v>118622964</v>
      </c>
      <c r="Y25" s="29">
        <f>VLOOKUP(Y$10,base!$A$8:$S$45,$A25,FALSE)</f>
        <v>12383234</v>
      </c>
      <c r="Z25" s="29">
        <f>VLOOKUP(Z$10,base!$A$8:$S$45,$A25,FALSE)</f>
        <v>2453974</v>
      </c>
      <c r="AA25" s="29">
        <f>VLOOKUP(AA$10,base!$A$8:$S$45,$A25,FALSE)</f>
        <v>59312337</v>
      </c>
      <c r="AB25" s="29">
        <f>VLOOKUP(AB$10,base!$A$8:$S$45,$A25,FALSE)</f>
        <v>12792765</v>
      </c>
      <c r="AC25" s="29">
        <f>VLOOKUP(AC$10,base!$A$8:$S$45,$A25,FALSE)</f>
        <v>4104932</v>
      </c>
      <c r="AD25" s="29">
        <f>VLOOKUP(AD$10,base!$A$8:$S$45,$A25,FALSE)</f>
        <v>0</v>
      </c>
      <c r="AE25" s="29">
        <f>VLOOKUP(AE$10,base!$A$8:$S$45,$A25,FALSE)</f>
        <v>9421419</v>
      </c>
      <c r="AF25" s="29">
        <f>VLOOKUP(AF$10,base!$A$8:$S$45,$A25,FALSE)</f>
        <v>0</v>
      </c>
      <c r="AG25" s="29">
        <f>VLOOKUP(AG$10,base!$A$8:$S$45,$A25,FALSE)</f>
        <v>0</v>
      </c>
      <c r="AH25" s="29">
        <f>VLOOKUP(AH$10,base!$A$8:$S$45,$A25,FALSE)</f>
        <v>832058</v>
      </c>
      <c r="AI25" s="29">
        <f>VLOOKUP(AI$10,base!$A$8:$S$45,$A25,FALSE)</f>
        <v>0</v>
      </c>
      <c r="AJ25" s="29">
        <f>VLOOKUP(AJ$10,base!$A$8:$S$45,$A25,FALSE)</f>
        <v>0</v>
      </c>
    </row>
    <row r="26" spans="1:37" s="6" customFormat="1" ht="15.75" hidden="1" thickBot="1" x14ac:dyDescent="0.3">
      <c r="A26" s="5">
        <v>18</v>
      </c>
      <c r="B26" t="s">
        <v>62</v>
      </c>
      <c r="C26" s="9" t="s">
        <v>20</v>
      </c>
      <c r="D26" s="29">
        <f>VLOOKUP(D$10,base!$A$8:$S$45,$A26,FALSE)</f>
        <v>26281370</v>
      </c>
      <c r="E26" s="29">
        <f>VLOOKUP(E$10,base!$A$8:$S$45,$A26,FALSE)</f>
        <v>117023</v>
      </c>
      <c r="F26" s="29">
        <f>VLOOKUP(F$10,base!$A$8:$S$45,$A26,FALSE)</f>
        <v>715550</v>
      </c>
      <c r="G26" s="29">
        <f>VLOOKUP(G$10,base!$A$8:$S$45,$A26,FALSE)</f>
        <v>185427790</v>
      </c>
      <c r="H26" s="29">
        <f>VLOOKUP(H$10,base!$A$8:$S$45,$A26,FALSE)</f>
        <v>1874158</v>
      </c>
      <c r="I26" s="29">
        <f>VLOOKUP(I$10,base!$A$8:$S$45,$A26,FALSE)</f>
        <v>1378</v>
      </c>
      <c r="J26" s="29">
        <f>VLOOKUP(J$10,base!$A$8:$S$45,$A26,FALSE)</f>
        <v>758276</v>
      </c>
      <c r="K26" s="29">
        <f>VLOOKUP(K$10,base!$A$8:$S$45,$A26,FALSE)</f>
        <v>1000</v>
      </c>
      <c r="L26" s="29">
        <f>VLOOKUP(L$10,base!$A$8:$S$45,$A26,FALSE)</f>
        <v>595950</v>
      </c>
      <c r="M26" s="29">
        <f>VLOOKUP(M$10,base!$A$8:$S$45,$A26,FALSE)</f>
        <v>39260</v>
      </c>
      <c r="N26" s="29">
        <f>VLOOKUP(N$10,base!$A$8:$S$45,$A26,FALSE)</f>
        <v>47591053</v>
      </c>
      <c r="O26" s="29">
        <f>VLOOKUP(O$10,base!$A$8:$S$45,$A26,FALSE)</f>
        <v>21366</v>
      </c>
      <c r="P26" s="29">
        <f>VLOOKUP(P$10,base!$A$8:$S$45,$A26,FALSE)</f>
        <v>265883863</v>
      </c>
      <c r="Q26" s="29">
        <f>VLOOKUP(Q$10,base!$A$8:$S$45,$A26,FALSE)</f>
        <v>560746012</v>
      </c>
      <c r="R26" s="29">
        <f>VLOOKUP(R$10,base!$A$8:$S$45,$A26,FALSE)</f>
        <v>53472</v>
      </c>
      <c r="S26" s="29">
        <f>VLOOKUP(S$10,base!$A$8:$S$45,$A26,FALSE)</f>
        <v>16826867</v>
      </c>
      <c r="T26" s="29">
        <f>VLOOKUP(T$10,base!$A$8:$S$45,$A26,FALSE)</f>
        <v>193127</v>
      </c>
      <c r="U26" s="29">
        <f>VLOOKUP(U$10,base!$A$8:$S$45,$A26,FALSE)</f>
        <v>8971</v>
      </c>
      <c r="V26" s="29">
        <f>VLOOKUP(V$10,base!$A$8:$S$45,$A26,FALSE)</f>
        <v>316302209</v>
      </c>
      <c r="W26" s="29">
        <f>VLOOKUP(W$10,base!$A$8:$S$45,$A26,FALSE)</f>
        <v>126453</v>
      </c>
      <c r="X26" s="29">
        <f>VLOOKUP(X$10,base!$A$8:$S$45,$A26,FALSE)</f>
        <v>459059</v>
      </c>
      <c r="Y26" s="29">
        <f>VLOOKUP(Y$10,base!$A$8:$S$45,$A26,FALSE)</f>
        <v>2705438</v>
      </c>
      <c r="Z26" s="29">
        <f>VLOOKUP(Z$10,base!$A$8:$S$45,$A26,FALSE)</f>
        <v>3994505</v>
      </c>
      <c r="AA26" s="29">
        <f>VLOOKUP(AA$10,base!$A$8:$S$45,$A26,FALSE)</f>
        <v>396065536</v>
      </c>
      <c r="AB26" s="29">
        <f>VLOOKUP(AB$10,base!$A$8:$S$45,$A26,FALSE)</f>
        <v>104843681</v>
      </c>
      <c r="AC26" s="29">
        <f>VLOOKUP(AC$10,base!$A$8:$S$45,$A26,FALSE)</f>
        <v>2131273</v>
      </c>
      <c r="AD26" s="29">
        <f>VLOOKUP(AD$10,base!$A$8:$S$45,$A26,FALSE)</f>
        <v>112020</v>
      </c>
      <c r="AE26" s="29">
        <f>VLOOKUP(AE$10,base!$A$8:$S$45,$A26,FALSE)</f>
        <v>149525231</v>
      </c>
      <c r="AF26" s="29">
        <f>VLOOKUP(AF$10,base!$A$8:$S$45,$A26,FALSE)</f>
        <v>1884444</v>
      </c>
      <c r="AG26" s="29">
        <f>VLOOKUP(AG$10,base!$A$8:$S$45,$A26,FALSE)</f>
        <v>84583</v>
      </c>
      <c r="AH26" s="29">
        <f>VLOOKUP(AH$10,base!$A$8:$S$45,$A26,FALSE)</f>
        <v>45843029</v>
      </c>
      <c r="AI26" s="29">
        <f>VLOOKUP(AI$10,base!$A$8:$S$45,$A26,FALSE)</f>
        <v>316821</v>
      </c>
      <c r="AJ26" s="29">
        <f>VLOOKUP(AJ$10,base!$A$8:$S$45,$A26,FALSE)</f>
        <v>0</v>
      </c>
    </row>
    <row r="27" spans="1:37" s="1" customFormat="1" ht="17.25" hidden="1" thickBot="1" x14ac:dyDescent="0.25">
      <c r="A27" s="5">
        <v>19</v>
      </c>
      <c r="B27" s="30" t="s">
        <v>39</v>
      </c>
      <c r="C27" s="8" t="s">
        <v>21</v>
      </c>
      <c r="D27" s="29">
        <f ca="1">SUM(D11:D26)-D50</f>
        <v>964072690.01467574</v>
      </c>
      <c r="E27" s="29">
        <f t="shared" ref="E27:AI27" ca="1" si="3">SUM(E11:E26)-E50</f>
        <v>9910321.0231757294</v>
      </c>
      <c r="F27" s="29">
        <f t="shared" ca="1" si="3"/>
        <v>249189070.83605638</v>
      </c>
      <c r="G27" s="29">
        <f t="shared" ca="1" si="3"/>
        <v>5848975841.8824463</v>
      </c>
      <c r="H27" s="29">
        <f t="shared" ca="1" si="3"/>
        <v>274223440.11228979</v>
      </c>
      <c r="I27" s="29">
        <f t="shared" ca="1" si="3"/>
        <v>12015926.284369851</v>
      </c>
      <c r="J27" s="29">
        <f t="shared" ca="1" si="3"/>
        <v>63585044.171430565</v>
      </c>
      <c r="K27" s="29">
        <f t="shared" ca="1" si="3"/>
        <v>30163567.462963723</v>
      </c>
      <c r="L27" s="29">
        <f t="shared" ca="1" si="3"/>
        <v>210173355.9165186</v>
      </c>
      <c r="M27" s="29">
        <f t="shared" ca="1" si="3"/>
        <v>20279358.289415088</v>
      </c>
      <c r="N27" s="29">
        <f t="shared" ca="1" si="3"/>
        <v>862499219.66370034</v>
      </c>
      <c r="O27" s="29">
        <f t="shared" ca="1" si="3"/>
        <v>14228486.482804406</v>
      </c>
      <c r="P27" s="29">
        <f t="shared" ca="1" si="3"/>
        <v>8077039314.1824245</v>
      </c>
      <c r="Q27" s="29">
        <f t="shared" ca="1" si="3"/>
        <v>8490599303.8906116</v>
      </c>
      <c r="R27" s="29">
        <f t="shared" ca="1" si="3"/>
        <v>3579562.5853018663</v>
      </c>
      <c r="S27" s="29">
        <f t="shared" ca="1" si="3"/>
        <v>1309706973.2204654</v>
      </c>
      <c r="T27" s="29">
        <f t="shared" ca="1" si="3"/>
        <v>14496224.336844975</v>
      </c>
      <c r="U27" s="29">
        <f t="shared" ca="1" si="3"/>
        <v>44736698.080781437</v>
      </c>
      <c r="V27" s="29">
        <f t="shared" ca="1" si="3"/>
        <v>9518719741.6855602</v>
      </c>
      <c r="W27" s="29">
        <f t="shared" ca="1" si="3"/>
        <v>378874780.56684661</v>
      </c>
      <c r="X27" s="29">
        <f t="shared" ca="1" si="3"/>
        <v>224755418.97261918</v>
      </c>
      <c r="Y27" s="29">
        <f t="shared" ca="1" si="3"/>
        <v>381722827.30760765</v>
      </c>
      <c r="Z27" s="29">
        <f t="shared" ca="1" si="3"/>
        <v>973175147.97971714</v>
      </c>
      <c r="AA27" s="29">
        <f t="shared" ca="1" si="3"/>
        <v>6911373926.7547216</v>
      </c>
      <c r="AB27" s="29">
        <f t="shared" ca="1" si="3"/>
        <v>4231463179.6196265</v>
      </c>
      <c r="AC27" s="29">
        <f t="shared" ca="1" si="3"/>
        <v>1116233349.8091388</v>
      </c>
      <c r="AD27" s="29">
        <f t="shared" ca="1" si="3"/>
        <v>34092435.346784711</v>
      </c>
      <c r="AE27" s="29">
        <f t="shared" ca="1" si="3"/>
        <v>3344185168.0890179</v>
      </c>
      <c r="AF27" s="29">
        <f t="shared" ca="1" si="3"/>
        <v>1055943846.4377232</v>
      </c>
      <c r="AG27" s="29">
        <f t="shared" ca="1" si="3"/>
        <v>43191475.708629772</v>
      </c>
      <c r="AH27" s="29">
        <f t="shared" ca="1" si="3"/>
        <v>3155636318.6618562</v>
      </c>
      <c r="AI27" s="29">
        <f t="shared" ca="1" si="3"/>
        <v>166646062.53142911</v>
      </c>
      <c r="AJ27" s="29">
        <f>VLOOKUP(AJ$10,base!$A$8:$S$45,$A27,FALSE)</f>
        <v>0</v>
      </c>
    </row>
    <row r="28" spans="1:37" s="1" customFormat="1" x14ac:dyDescent="0.2">
      <c r="F28" s="14"/>
      <c r="G28" s="14"/>
      <c r="H28" s="14"/>
      <c r="I28" s="14"/>
      <c r="J28" s="14"/>
      <c r="K28" s="14"/>
      <c r="L28" s="14"/>
      <c r="M28" s="14"/>
    </row>
    <row r="29" spans="1:37" s="5" customFormat="1" ht="22.5" x14ac:dyDescent="0.25">
      <c r="B29"/>
      <c r="C29" s="7" t="s">
        <v>26</v>
      </c>
      <c r="D29" s="7" t="str">
        <f t="shared" ref="D29:AI29" si="4">D10</f>
        <v>4 Life Seguros</v>
      </c>
      <c r="E29" s="7" t="str">
        <f t="shared" si="4"/>
        <v>Alemana Seguros</v>
      </c>
      <c r="F29" s="7" t="str">
        <f t="shared" si="4"/>
        <v>BCI Seguros Vida</v>
      </c>
      <c r="G29" s="7" t="str">
        <f t="shared" si="4"/>
        <v>BICE Vida</v>
      </c>
      <c r="H29" s="7" t="str">
        <f t="shared" si="4"/>
        <v>BNP Paribas Cardif</v>
      </c>
      <c r="I29" s="7" t="str">
        <f t="shared" si="4"/>
        <v>Bupa</v>
      </c>
      <c r="J29" s="7" t="str">
        <f t="shared" si="4"/>
        <v>Cámara</v>
      </c>
      <c r="K29" s="7" t="str">
        <f t="shared" si="4"/>
        <v>CF Seguros de Vida</v>
      </c>
      <c r="L29" s="7" t="str">
        <f t="shared" si="4"/>
        <v>Chubb Vida</v>
      </c>
      <c r="M29" s="7" t="str">
        <f t="shared" si="4"/>
        <v>CLC</v>
      </c>
      <c r="N29" s="7" t="str">
        <f t="shared" si="4"/>
        <v>CN Life</v>
      </c>
      <c r="O29" s="7" t="str">
        <f t="shared" si="4"/>
        <v>Colmena Seguros</v>
      </c>
      <c r="P29" s="7" t="str">
        <f t="shared" si="4"/>
        <v>Confuturo</v>
      </c>
      <c r="Q29" s="7" t="str">
        <f t="shared" si="4"/>
        <v>Consorcio Nacional</v>
      </c>
      <c r="R29" s="7" t="str">
        <f t="shared" si="4"/>
        <v>Divina Pastora</v>
      </c>
      <c r="S29" s="7" t="str">
        <f t="shared" si="4"/>
        <v>Euroamérica</v>
      </c>
      <c r="T29" s="7" t="str">
        <f t="shared" si="4"/>
        <v>Help Seguros</v>
      </c>
      <c r="U29" s="7" t="str">
        <f t="shared" si="4"/>
        <v>Mapfre Vida</v>
      </c>
      <c r="V29" s="7" t="str">
        <f t="shared" si="4"/>
        <v>Metlife</v>
      </c>
      <c r="W29" s="7" t="str">
        <f t="shared" si="4"/>
        <v>Mut De Carabineros</v>
      </c>
      <c r="X29" s="7" t="str">
        <f t="shared" si="4"/>
        <v>Mut. Ejerc. Y Aviac.</v>
      </c>
      <c r="Y29" s="7" t="str">
        <f t="shared" si="4"/>
        <v>Mutual De Seguros</v>
      </c>
      <c r="Z29" s="7" t="str">
        <f t="shared" si="4"/>
        <v>Ohio National</v>
      </c>
      <c r="AA29" s="7" t="str">
        <f t="shared" si="4"/>
        <v>Penta Vida</v>
      </c>
      <c r="AB29" s="7" t="str">
        <f t="shared" si="4"/>
        <v>Principal</v>
      </c>
      <c r="AC29" s="7" t="str">
        <f t="shared" si="4"/>
        <v>Renta Nacional</v>
      </c>
      <c r="AD29" s="7" t="str">
        <f t="shared" si="4"/>
        <v>Save Seguros</v>
      </c>
      <c r="AE29" s="7" t="str">
        <f t="shared" si="4"/>
        <v>Security Prevision</v>
      </c>
      <c r="AF29" s="7" t="str">
        <f t="shared" si="4"/>
        <v>Sura</v>
      </c>
      <c r="AG29" s="7" t="str">
        <f t="shared" si="4"/>
        <v>Suramericana</v>
      </c>
      <c r="AH29" s="7" t="str">
        <f t="shared" si="4"/>
        <v>Zurich Chile</v>
      </c>
      <c r="AI29" s="7" t="str">
        <f t="shared" si="4"/>
        <v>Zurich Santander</v>
      </c>
      <c r="AJ29" s="7" t="s">
        <v>25</v>
      </c>
      <c r="AK29" s="7" t="s">
        <v>34</v>
      </c>
    </row>
    <row r="30" spans="1:37" s="5" customFormat="1" ht="15" customHeight="1" x14ac:dyDescent="0.25">
      <c r="B30"/>
      <c r="C30" s="19" t="s">
        <v>35</v>
      </c>
      <c r="D30" s="20">
        <f ca="1">SUM(D31:D35)</f>
        <v>13317377.945041046</v>
      </c>
      <c r="E30" s="20">
        <f t="shared" ref="E30:AI30" ca="1" si="5">SUM(E31:E35)</f>
        <v>264210.98336689803</v>
      </c>
      <c r="F30" s="20">
        <f t="shared" ca="1" si="5"/>
        <v>4537733.5445121396</v>
      </c>
      <c r="G30" s="20">
        <f t="shared" ca="1" si="5"/>
        <v>81451126.560981184</v>
      </c>
      <c r="H30" s="20">
        <f t="shared" ca="1" si="5"/>
        <v>7296762.7408319525</v>
      </c>
      <c r="I30" s="20">
        <f t="shared" ca="1" si="5"/>
        <v>320145.06720517995</v>
      </c>
      <c r="J30" s="20">
        <f t="shared" ca="1" si="5"/>
        <v>1561448.433172215</v>
      </c>
      <c r="K30" s="20">
        <f t="shared" ref="K30" ca="1" si="6">SUM(K31:K35)</f>
        <v>808270.36022685829</v>
      </c>
      <c r="L30" s="20">
        <f t="shared" ca="1" si="5"/>
        <v>5820759.9832416531</v>
      </c>
      <c r="M30" s="20">
        <f t="shared" ca="1" si="5"/>
        <v>335956.68322181422</v>
      </c>
      <c r="N30" s="20">
        <f t="shared" ca="1" si="5"/>
        <v>13903937.075291747</v>
      </c>
      <c r="O30" s="20">
        <f t="shared" ca="1" si="5"/>
        <v>328478.3543570037</v>
      </c>
      <c r="P30" s="20">
        <f t="shared" ca="1" si="5"/>
        <v>107627359.82895845</v>
      </c>
      <c r="Q30" s="20">
        <f t="shared" ca="1" si="5"/>
        <v>80353883.070634425</v>
      </c>
      <c r="R30" s="20">
        <f t="shared" ca="1" si="5"/>
        <v>74357.375057773053</v>
      </c>
      <c r="S30" s="20">
        <f t="shared" ca="1" si="5"/>
        <v>21984362.977798514</v>
      </c>
      <c r="T30" s="20">
        <f t="shared" ca="1" si="5"/>
        <v>360075.8725257332</v>
      </c>
      <c r="U30" s="20">
        <f t="shared" ca="1" si="5"/>
        <v>1120020.7373450655</v>
      </c>
      <c r="V30" s="20">
        <f t="shared" ca="1" si="5"/>
        <v>112944270.5741396</v>
      </c>
      <c r="W30" s="20">
        <f t="shared" ca="1" si="5"/>
        <v>3745150.9969110107</v>
      </c>
      <c r="X30" s="20">
        <f t="shared" ca="1" si="5"/>
        <v>2398870.7512549362</v>
      </c>
      <c r="Y30" s="20">
        <f t="shared" ca="1" si="5"/>
        <v>4856070.9381237961</v>
      </c>
      <c r="Z30" s="20">
        <f t="shared" ca="1" si="5"/>
        <v>18334975.012108788</v>
      </c>
      <c r="AA30" s="20">
        <f t="shared" ca="1" si="5"/>
        <v>73487151.823744759</v>
      </c>
      <c r="AB30" s="20">
        <f t="shared" ca="1" si="5"/>
        <v>50478769.852045521</v>
      </c>
      <c r="AC30" s="20">
        <f t="shared" ca="1" si="5"/>
        <v>22664766.297547095</v>
      </c>
      <c r="AD30" s="20">
        <f t="shared" ca="1" si="5"/>
        <v>784809.78390378575</v>
      </c>
      <c r="AE30" s="20">
        <f t="shared" ca="1" si="5"/>
        <v>42589472.389183775</v>
      </c>
      <c r="AF30" s="20">
        <f t="shared" ca="1" si="5"/>
        <v>8948114.1318744402</v>
      </c>
      <c r="AG30" s="20">
        <f t="shared" ca="1" si="5"/>
        <v>1184944.3660590285</v>
      </c>
      <c r="AH30" s="20">
        <f t="shared" ca="1" si="5"/>
        <v>48900902.922402866</v>
      </c>
      <c r="AI30" s="20">
        <f t="shared" ca="1" si="5"/>
        <v>2912734.819121805</v>
      </c>
      <c r="AJ30" s="21">
        <f t="shared" ref="AJ30:AJ50" ca="1" si="7">SUM(D30:AI30)</f>
        <v>735697272.25219095</v>
      </c>
      <c r="AK30" s="22">
        <f ca="1">AJ30/$AJ$50</f>
        <v>0.44481808589415361</v>
      </c>
    </row>
    <row r="31" spans="1:37" s="5" customFormat="1" x14ac:dyDescent="0.2">
      <c r="B31" s="1"/>
      <c r="C31" s="25" t="s">
        <v>11</v>
      </c>
      <c r="D31" s="23">
        <f t="shared" ref="D31:M35" ca="1" si="8">$G$7*OFFSET($C$10,MATCH($C31,$C$11:$C$26,0),MATCH(D$29,$D$10:$AI$10,0))</f>
        <v>700771.80386084807</v>
      </c>
      <c r="E31" s="23">
        <f t="shared" ca="1" si="8"/>
        <v>74383.199757934999</v>
      </c>
      <c r="F31" s="23">
        <f t="shared" ca="1" si="8"/>
        <v>52865.738159707478</v>
      </c>
      <c r="G31" s="23">
        <f t="shared" ca="1" si="8"/>
        <v>336311.71743122925</v>
      </c>
      <c r="H31" s="23">
        <f t="shared" ca="1" si="8"/>
        <v>3251549.4543008097</v>
      </c>
      <c r="I31" s="23">
        <f t="shared" ca="1" si="8"/>
        <v>150521.95265767197</v>
      </c>
      <c r="J31" s="23">
        <f t="shared" ca="1" si="8"/>
        <v>53142.273039123858</v>
      </c>
      <c r="K31" s="23">
        <f t="shared" ca="1" si="8"/>
        <v>551917.87191170384</v>
      </c>
      <c r="L31" s="23">
        <f t="shared" ca="1" si="8"/>
        <v>2345395.6942577171</v>
      </c>
      <c r="M31" s="23">
        <f t="shared" ca="1" si="8"/>
        <v>68897.168925681384</v>
      </c>
      <c r="N31" s="23">
        <f t="shared" ref="N31:W35" ca="1" si="9">$G$7*OFFSET($C$10,MATCH($C31,$C$11:$C$26,0),MATCH(N$29,$D$10:$AI$10,0))</f>
        <v>39021.786958415578</v>
      </c>
      <c r="O31" s="23">
        <f t="shared" ca="1" si="9"/>
        <v>102990.09572872758</v>
      </c>
      <c r="P31" s="23">
        <f t="shared" ca="1" si="9"/>
        <v>2932116.4228467685</v>
      </c>
      <c r="Q31" s="23">
        <f t="shared" ca="1" si="9"/>
        <v>6056977.2410131702</v>
      </c>
      <c r="R31" s="23">
        <f t="shared" ca="1" si="9"/>
        <v>40035.960617886427</v>
      </c>
      <c r="S31" s="23">
        <f t="shared" ca="1" si="9"/>
        <v>2190353.4215511</v>
      </c>
      <c r="T31" s="23">
        <f t="shared" ca="1" si="9"/>
        <v>56904.615971191597</v>
      </c>
      <c r="U31" s="23">
        <f t="shared" ca="1" si="9"/>
        <v>27358.332677555896</v>
      </c>
      <c r="V31" s="23">
        <f t="shared" ca="1" si="9"/>
        <v>9407979.1673362982</v>
      </c>
      <c r="W31" s="23">
        <f t="shared" ca="1" si="9"/>
        <v>130907.6772510992</v>
      </c>
      <c r="X31" s="23">
        <f t="shared" ref="X31:AI35" ca="1" si="10">$G$7*OFFSET($C$10,MATCH($C31,$C$11:$C$26,0),MATCH(X$29,$D$10:$AI$10,0))</f>
        <v>10161.908678096774</v>
      </c>
      <c r="Y31" s="23">
        <f t="shared" ca="1" si="10"/>
        <v>285858.45515091933</v>
      </c>
      <c r="Z31" s="23">
        <f t="shared" ca="1" si="10"/>
        <v>245.6948673131339</v>
      </c>
      <c r="AA31" s="23">
        <f t="shared" ca="1" si="10"/>
        <v>5128924.0798149481</v>
      </c>
      <c r="AB31" s="23">
        <f t="shared" ca="1" si="10"/>
        <v>1334622.3331563657</v>
      </c>
      <c r="AC31" s="23">
        <f t="shared" ca="1" si="10"/>
        <v>391219.29714698019</v>
      </c>
      <c r="AD31" s="23">
        <f t="shared" ca="1" si="10"/>
        <v>7618.1757121465862</v>
      </c>
      <c r="AE31" s="23">
        <f t="shared" ca="1" si="10"/>
        <v>3390041.4746901309</v>
      </c>
      <c r="AF31" s="23">
        <f t="shared" ca="1" si="10"/>
        <v>2030470.1813381626</v>
      </c>
      <c r="AG31" s="23">
        <f t="shared" ca="1" si="10"/>
        <v>388806.18396275031</v>
      </c>
      <c r="AH31" s="23">
        <f t="shared" ca="1" si="10"/>
        <v>4090513.7452797876</v>
      </c>
      <c r="AI31" s="23">
        <f t="shared" ca="1" si="10"/>
        <v>369849.52401641692</v>
      </c>
      <c r="AJ31" s="21">
        <f t="shared" ca="1" si="7"/>
        <v>45998732.650068656</v>
      </c>
      <c r="AK31" s="22">
        <f t="shared" ref="AK31:AK50" ca="1" si="11">AJ31/$AJ$50</f>
        <v>2.7811803825672693E-2</v>
      </c>
    </row>
    <row r="32" spans="1:37" s="5" customFormat="1" x14ac:dyDescent="0.2">
      <c r="B32" s="1"/>
      <c r="C32" s="25" t="s">
        <v>10</v>
      </c>
      <c r="D32" s="23">
        <f t="shared" ca="1" si="8"/>
        <v>130155.46358661859</v>
      </c>
      <c r="E32" s="23">
        <f t="shared" ca="1" si="8"/>
        <v>0</v>
      </c>
      <c r="F32" s="23">
        <f t="shared" ca="1" si="8"/>
        <v>139355.73469055246</v>
      </c>
      <c r="G32" s="23">
        <f t="shared" ca="1" si="8"/>
        <v>1707975.5928874563</v>
      </c>
      <c r="H32" s="23">
        <f t="shared" ca="1" si="8"/>
        <v>31664.795391898133</v>
      </c>
      <c r="I32" s="23">
        <f t="shared" ca="1" si="8"/>
        <v>75158.965992305777</v>
      </c>
      <c r="J32" s="23">
        <f t="shared" ca="1" si="8"/>
        <v>119246.07946692497</v>
      </c>
      <c r="K32" s="23">
        <f t="shared" ca="1" si="8"/>
        <v>0</v>
      </c>
      <c r="L32" s="23">
        <f t="shared" ca="1" si="8"/>
        <v>27489.645181920048</v>
      </c>
      <c r="M32" s="23">
        <f t="shared" ca="1" si="8"/>
        <v>0</v>
      </c>
      <c r="N32" s="23">
        <f t="shared" ca="1" si="9"/>
        <v>12439.359059759241</v>
      </c>
      <c r="O32" s="23">
        <f t="shared" ca="1" si="9"/>
        <v>7999.5333820271162</v>
      </c>
      <c r="P32" s="23">
        <f t="shared" ca="1" si="9"/>
        <v>17948235.663135074</v>
      </c>
      <c r="Q32" s="23">
        <f t="shared" ca="1" si="9"/>
        <v>1507270.5120716617</v>
      </c>
      <c r="R32" s="23">
        <f t="shared" ca="1" si="9"/>
        <v>10353.682014814289</v>
      </c>
      <c r="S32" s="23">
        <f t="shared" ca="1" si="9"/>
        <v>149177.76593068117</v>
      </c>
      <c r="T32" s="23">
        <f t="shared" ca="1" si="9"/>
        <v>17335.245617282377</v>
      </c>
      <c r="U32" s="23">
        <f t="shared" ca="1" si="9"/>
        <v>0</v>
      </c>
      <c r="V32" s="23">
        <f t="shared" ca="1" si="9"/>
        <v>528021.73929909768</v>
      </c>
      <c r="W32" s="23">
        <f t="shared" ca="1" si="9"/>
        <v>3485515.5574422237</v>
      </c>
      <c r="X32" s="23">
        <f t="shared" ca="1" si="10"/>
        <v>334605.87406634836</v>
      </c>
      <c r="Y32" s="23">
        <f t="shared" ca="1" si="10"/>
        <v>9200.9084087662104</v>
      </c>
      <c r="Z32" s="23">
        <f t="shared" ca="1" si="10"/>
        <v>853917.48509537952</v>
      </c>
      <c r="AA32" s="23">
        <f t="shared" ca="1" si="10"/>
        <v>3170592.8985399622</v>
      </c>
      <c r="AB32" s="23">
        <f t="shared" ca="1" si="10"/>
        <v>1305778.0826988916</v>
      </c>
      <c r="AC32" s="23">
        <f t="shared" ca="1" si="10"/>
        <v>863567.44403078116</v>
      </c>
      <c r="AD32" s="23">
        <f t="shared" ca="1" si="10"/>
        <v>108096.79164122064</v>
      </c>
      <c r="AE32" s="23">
        <f t="shared" ca="1" si="10"/>
        <v>73999.29286872517</v>
      </c>
      <c r="AF32" s="23">
        <f t="shared" ca="1" si="10"/>
        <v>226430.58309512908</v>
      </c>
      <c r="AG32" s="23">
        <f t="shared" ca="1" si="10"/>
        <v>0</v>
      </c>
      <c r="AH32" s="23">
        <f t="shared" ca="1" si="10"/>
        <v>1512439.137388513</v>
      </c>
      <c r="AI32" s="23">
        <f t="shared" ca="1" si="10"/>
        <v>326136.78556742851</v>
      </c>
      <c r="AJ32" s="21">
        <f t="shared" ca="1" si="7"/>
        <v>34682160.618551441</v>
      </c>
      <c r="AK32" s="22">
        <f t="shared" ca="1" si="11"/>
        <v>2.0969565720680438E-2</v>
      </c>
    </row>
    <row r="33" spans="2:37" s="1" customFormat="1" x14ac:dyDescent="0.2">
      <c r="C33" s="25" t="s">
        <v>9</v>
      </c>
      <c r="D33" s="23">
        <f t="shared" ca="1" si="8"/>
        <v>3797625.1805235208</v>
      </c>
      <c r="E33" s="23">
        <f t="shared" ca="1" si="8"/>
        <v>107616.84568467042</v>
      </c>
      <c r="F33" s="23">
        <f t="shared" ca="1" si="8"/>
        <v>2312501.0945017771</v>
      </c>
      <c r="G33" s="23">
        <f t="shared" ca="1" si="8"/>
        <v>16395834.63103375</v>
      </c>
      <c r="H33" s="23">
        <f t="shared" ca="1" si="8"/>
        <v>2154546.6712183161</v>
      </c>
      <c r="I33" s="23">
        <f t="shared" ca="1" si="8"/>
        <v>94464.14855520222</v>
      </c>
      <c r="J33" s="23">
        <f t="shared" ca="1" si="8"/>
        <v>1100585.0735449775</v>
      </c>
      <c r="K33" s="23">
        <f t="shared" ca="1" si="8"/>
        <v>256352.48831515442</v>
      </c>
      <c r="L33" s="23">
        <f t="shared" ca="1" si="8"/>
        <v>1884494.6782275608</v>
      </c>
      <c r="M33" s="23">
        <f t="shared" ca="1" si="8"/>
        <v>167232.91662833601</v>
      </c>
      <c r="N33" s="23">
        <f t="shared" ca="1" si="9"/>
        <v>848346.22166902921</v>
      </c>
      <c r="O33" s="23">
        <f t="shared" ca="1" si="9"/>
        <v>147759.31933627193</v>
      </c>
      <c r="P33" s="23">
        <f t="shared" ca="1" si="9"/>
        <v>33924599.190678276</v>
      </c>
      <c r="Q33" s="23">
        <f t="shared" ca="1" si="9"/>
        <v>12819346.219452316</v>
      </c>
      <c r="R33" s="23">
        <f t="shared" ca="1" si="9"/>
        <v>23967.732425072347</v>
      </c>
      <c r="S33" s="23">
        <f t="shared" ca="1" si="9"/>
        <v>302642.82001292339</v>
      </c>
      <c r="T33" s="23">
        <f t="shared" ca="1" si="9"/>
        <v>187363.4366579956</v>
      </c>
      <c r="U33" s="23">
        <f t="shared" ca="1" si="9"/>
        <v>337885.74953144236</v>
      </c>
      <c r="V33" s="23">
        <f t="shared" ca="1" si="9"/>
        <v>28378088.351508524</v>
      </c>
      <c r="W33" s="23">
        <f t="shared" ca="1" si="9"/>
        <v>125794.35891013114</v>
      </c>
      <c r="X33" s="23">
        <f t="shared" ca="1" si="10"/>
        <v>1120579.7645186353</v>
      </c>
      <c r="Y33" s="23">
        <f t="shared" ca="1" si="10"/>
        <v>1496161.1527791477</v>
      </c>
      <c r="Z33" s="23">
        <f t="shared" ca="1" si="10"/>
        <v>6320723.9062463623</v>
      </c>
      <c r="AA33" s="23">
        <f t="shared" ca="1" si="10"/>
        <v>16604129.513642201</v>
      </c>
      <c r="AB33" s="23">
        <f t="shared" ca="1" si="10"/>
        <v>17881687.184187744</v>
      </c>
      <c r="AC33" s="23">
        <f t="shared" ca="1" si="10"/>
        <v>8065662.0156344725</v>
      </c>
      <c r="AD33" s="23">
        <f t="shared" ca="1" si="10"/>
        <v>65538.960384023259</v>
      </c>
      <c r="AE33" s="23">
        <f t="shared" ca="1" si="10"/>
        <v>9618457.7888071537</v>
      </c>
      <c r="AF33" s="23">
        <f t="shared" ca="1" si="10"/>
        <v>2631775.1599635128</v>
      </c>
      <c r="AG33" s="23">
        <f t="shared" ca="1" si="10"/>
        <v>617966.09427456418</v>
      </c>
      <c r="AH33" s="23">
        <f t="shared" ca="1" si="10"/>
        <v>6692959.000794691</v>
      </c>
      <c r="AI33" s="23">
        <f t="shared" ca="1" si="10"/>
        <v>157610.97139665074</v>
      </c>
      <c r="AJ33" s="21">
        <f t="shared" ca="1" si="7"/>
        <v>176640298.64104441</v>
      </c>
      <c r="AK33" s="22">
        <f t="shared" ca="1" si="11"/>
        <v>0.10680044971859966</v>
      </c>
    </row>
    <row r="34" spans="2:37" s="1" customFormat="1" x14ac:dyDescent="0.2">
      <c r="C34" s="25" t="s">
        <v>8</v>
      </c>
      <c r="D34" s="23">
        <f t="shared" ca="1" si="8"/>
        <v>8564594.3360779919</v>
      </c>
      <c r="E34" s="23">
        <f t="shared" ca="1" si="8"/>
        <v>82210.937924292608</v>
      </c>
      <c r="F34" s="23">
        <f t="shared" ca="1" si="8"/>
        <v>2033010.9771601029</v>
      </c>
      <c r="G34" s="23">
        <f t="shared" ca="1" si="8"/>
        <v>60483720.713072062</v>
      </c>
      <c r="H34" s="23">
        <f t="shared" ca="1" si="8"/>
        <v>1859001.8199209296</v>
      </c>
      <c r="I34" s="23">
        <f t="shared" ca="1" si="8"/>
        <v>0</v>
      </c>
      <c r="J34" s="23">
        <f t="shared" ca="1" si="8"/>
        <v>288475.00712118874</v>
      </c>
      <c r="K34" s="23">
        <f t="shared" ca="1" si="8"/>
        <v>0</v>
      </c>
      <c r="L34" s="23">
        <f t="shared" ca="1" si="8"/>
        <v>1563379.9655744554</v>
      </c>
      <c r="M34" s="23">
        <f t="shared" ca="1" si="8"/>
        <v>99826.597667796814</v>
      </c>
      <c r="N34" s="23">
        <f t="shared" ca="1" si="9"/>
        <v>12071625.055279266</v>
      </c>
      <c r="O34" s="23">
        <f t="shared" ca="1" si="9"/>
        <v>69729.405909977082</v>
      </c>
      <c r="P34" s="23">
        <f t="shared" ca="1" si="9"/>
        <v>46717589.419409752</v>
      </c>
      <c r="Q34" s="23">
        <f t="shared" ca="1" si="9"/>
        <v>53232721.668475129</v>
      </c>
      <c r="R34" s="23">
        <f t="shared" ca="1" si="9"/>
        <v>0</v>
      </c>
      <c r="S34" s="23">
        <f t="shared" ca="1" si="9"/>
        <v>18275239.95912382</v>
      </c>
      <c r="T34" s="23">
        <f t="shared" ca="1" si="9"/>
        <v>98472.574279263645</v>
      </c>
      <c r="U34" s="23">
        <f t="shared" ca="1" si="9"/>
        <v>754776.6551360673</v>
      </c>
      <c r="V34" s="23">
        <f t="shared" ca="1" si="9"/>
        <v>67410199.371118665</v>
      </c>
      <c r="W34" s="23">
        <f t="shared" ca="1" si="9"/>
        <v>2933.4033075566617</v>
      </c>
      <c r="X34" s="23">
        <f t="shared" ca="1" si="10"/>
        <v>933523.20399185573</v>
      </c>
      <c r="Y34" s="23">
        <f t="shared" ca="1" si="10"/>
        <v>3064850.421784963</v>
      </c>
      <c r="Z34" s="23">
        <f t="shared" ca="1" si="10"/>
        <v>11160087.925899735</v>
      </c>
      <c r="AA34" s="23">
        <f t="shared" ca="1" si="10"/>
        <v>43060941.30477912</v>
      </c>
      <c r="AB34" s="23">
        <f t="shared" ca="1" si="10"/>
        <v>27128732.832947437</v>
      </c>
      <c r="AC34" s="23">
        <f t="shared" ca="1" si="10"/>
        <v>13344317.540734861</v>
      </c>
      <c r="AD34" s="23">
        <f t="shared" ca="1" si="10"/>
        <v>603555.85616639524</v>
      </c>
      <c r="AE34" s="23">
        <f t="shared" ca="1" si="10"/>
        <v>27811467.884824052</v>
      </c>
      <c r="AF34" s="23">
        <f t="shared" ca="1" si="10"/>
        <v>4059438.2074776357</v>
      </c>
      <c r="AG34" s="23">
        <f t="shared" ca="1" si="10"/>
        <v>178172.08782171423</v>
      </c>
      <c r="AH34" s="23">
        <f t="shared" ca="1" si="10"/>
        <v>36220429.194324769</v>
      </c>
      <c r="AI34" s="23">
        <f t="shared" ca="1" si="10"/>
        <v>2059137.5381413086</v>
      </c>
      <c r="AJ34" s="21">
        <f t="shared" ca="1" si="7"/>
        <v>443232161.86545217</v>
      </c>
      <c r="AK34" s="22">
        <f t="shared" ca="1" si="11"/>
        <v>0.26798751236926444</v>
      </c>
    </row>
    <row r="35" spans="2:37" s="1" customFormat="1" x14ac:dyDescent="0.2">
      <c r="C35" s="25" t="s">
        <v>19</v>
      </c>
      <c r="D35" s="23">
        <f t="shared" ca="1" si="8"/>
        <v>124231.16099206748</v>
      </c>
      <c r="E35" s="23">
        <f t="shared" ca="1" si="8"/>
        <v>0</v>
      </c>
      <c r="F35" s="23">
        <f t="shared" ca="1" si="8"/>
        <v>0</v>
      </c>
      <c r="G35" s="23">
        <f t="shared" ca="1" si="8"/>
        <v>2527283.9065567027</v>
      </c>
      <c r="H35" s="23">
        <f t="shared" ca="1" si="8"/>
        <v>0</v>
      </c>
      <c r="I35" s="23">
        <f t="shared" ca="1" si="8"/>
        <v>0</v>
      </c>
      <c r="J35" s="23">
        <f t="shared" ca="1" si="8"/>
        <v>0</v>
      </c>
      <c r="K35" s="23">
        <f t="shared" ca="1" si="8"/>
        <v>0</v>
      </c>
      <c r="L35" s="23">
        <f t="shared" ca="1" si="8"/>
        <v>0</v>
      </c>
      <c r="M35" s="23">
        <f t="shared" ca="1" si="8"/>
        <v>0</v>
      </c>
      <c r="N35" s="23">
        <f t="shared" ca="1" si="9"/>
        <v>932504.65232527582</v>
      </c>
      <c r="O35" s="23">
        <f t="shared" ca="1" si="9"/>
        <v>0</v>
      </c>
      <c r="P35" s="23">
        <f t="shared" ca="1" si="9"/>
        <v>6104819.1328885863</v>
      </c>
      <c r="Q35" s="23">
        <f t="shared" ca="1" si="9"/>
        <v>6737567.42962215</v>
      </c>
      <c r="R35" s="23">
        <f t="shared" ca="1" si="9"/>
        <v>0</v>
      </c>
      <c r="S35" s="23">
        <f t="shared" ca="1" si="9"/>
        <v>1066949.0111799892</v>
      </c>
      <c r="T35" s="23">
        <f t="shared" ca="1" si="9"/>
        <v>0</v>
      </c>
      <c r="U35" s="23">
        <f t="shared" ca="1" si="9"/>
        <v>0</v>
      </c>
      <c r="V35" s="23">
        <f t="shared" ca="1" si="9"/>
        <v>7219981.9448770108</v>
      </c>
      <c r="W35" s="23">
        <f t="shared" ca="1" si="9"/>
        <v>0</v>
      </c>
      <c r="X35" s="23">
        <f t="shared" ca="1" si="10"/>
        <v>0</v>
      </c>
      <c r="Y35" s="23">
        <f t="shared" ca="1" si="10"/>
        <v>0</v>
      </c>
      <c r="Z35" s="23">
        <f t="shared" ca="1" si="10"/>
        <v>0</v>
      </c>
      <c r="AA35" s="23">
        <f t="shared" ca="1" si="10"/>
        <v>5522564.0269685229</v>
      </c>
      <c r="AB35" s="23">
        <f t="shared" ca="1" si="10"/>
        <v>2827949.4190550819</v>
      </c>
      <c r="AC35" s="23">
        <f t="shared" ca="1" si="10"/>
        <v>0</v>
      </c>
      <c r="AD35" s="23">
        <f t="shared" ca="1" si="10"/>
        <v>0</v>
      </c>
      <c r="AE35" s="23">
        <f t="shared" ca="1" si="10"/>
        <v>1695505.9479937088</v>
      </c>
      <c r="AF35" s="23">
        <f t="shared" ca="1" si="10"/>
        <v>0</v>
      </c>
      <c r="AG35" s="23">
        <f t="shared" ca="1" si="10"/>
        <v>0</v>
      </c>
      <c r="AH35" s="23">
        <f t="shared" ca="1" si="10"/>
        <v>384561.84461510665</v>
      </c>
      <c r="AI35" s="23">
        <f t="shared" ca="1" si="10"/>
        <v>0</v>
      </c>
      <c r="AJ35" s="21">
        <f t="shared" ca="1" si="7"/>
        <v>35143918.477074206</v>
      </c>
      <c r="AK35" s="22">
        <f t="shared" ca="1" si="11"/>
        <v>2.1248754259936393E-2</v>
      </c>
    </row>
    <row r="36" spans="2:37" s="6" customFormat="1" ht="15" customHeight="1" x14ac:dyDescent="0.2">
      <c r="B36" s="1"/>
      <c r="C36" s="19" t="s">
        <v>36</v>
      </c>
      <c r="D36" s="20">
        <f ca="1">SUM(D37:D39)</f>
        <v>2355256.8504727692</v>
      </c>
      <c r="E36" s="20">
        <f ca="1">SUM(E37:E39)</f>
        <v>546.3087858290005</v>
      </c>
      <c r="F36" s="20">
        <f t="shared" ref="F36:AI36" ca="1" si="12">SUM(F37:F39)</f>
        <v>1042750.2141898414</v>
      </c>
      <c r="G36" s="20">
        <f ca="1">SUM(G37:G39)</f>
        <v>5616297.2145899571</v>
      </c>
      <c r="H36" s="20">
        <f t="shared" ca="1" si="12"/>
        <v>361514.54662134225</v>
      </c>
      <c r="I36" s="20">
        <f t="shared" ca="1" si="12"/>
        <v>19578.586335962722</v>
      </c>
      <c r="J36" s="20">
        <f t="shared" ca="1" si="12"/>
        <v>56819.549630529444</v>
      </c>
      <c r="K36" s="20">
        <f t="shared" ref="K36" ca="1" si="13">SUM(K37:K39)</f>
        <v>36510.778210159857</v>
      </c>
      <c r="L36" s="20">
        <f t="shared" ca="1" si="12"/>
        <v>0</v>
      </c>
      <c r="M36" s="20">
        <f t="shared" ca="1" si="12"/>
        <v>0</v>
      </c>
      <c r="N36" s="20">
        <f t="shared" ca="1" si="12"/>
        <v>1497433.2132244632</v>
      </c>
      <c r="O36" s="20">
        <f t="shared" ca="1" si="12"/>
        <v>0</v>
      </c>
      <c r="P36" s="20">
        <f t="shared" ca="1" si="12"/>
        <v>6905022.5439657206</v>
      </c>
      <c r="Q36" s="20">
        <f t="shared" ca="1" si="12"/>
        <v>32529254.757896204</v>
      </c>
      <c r="R36" s="20">
        <f t="shared" ca="1" si="12"/>
        <v>0</v>
      </c>
      <c r="S36" s="20">
        <f t="shared" ca="1" si="12"/>
        <v>5702205.850569196</v>
      </c>
      <c r="T36" s="20">
        <f t="shared" ca="1" si="12"/>
        <v>0</v>
      </c>
      <c r="U36" s="20">
        <f t="shared" ca="1" si="12"/>
        <v>56181.856873526573</v>
      </c>
      <c r="V36" s="20">
        <f t="shared" ca="1" si="12"/>
        <v>8163840.293625732</v>
      </c>
      <c r="W36" s="20">
        <f t="shared" ca="1" si="12"/>
        <v>445044.1790793328</v>
      </c>
      <c r="X36" s="20">
        <f t="shared" ca="1" si="12"/>
        <v>487431.184932562</v>
      </c>
      <c r="Y36" s="20">
        <f t="shared" ca="1" si="12"/>
        <v>466942.85980291211</v>
      </c>
      <c r="Z36" s="20">
        <f t="shared" ca="1" si="12"/>
        <v>1193292.0895507499</v>
      </c>
      <c r="AA36" s="20">
        <f t="shared" ca="1" si="12"/>
        <v>22047288.655863147</v>
      </c>
      <c r="AB36" s="20">
        <f t="shared" ca="1" si="12"/>
        <v>9165782.8818813674</v>
      </c>
      <c r="AC36" s="20">
        <f t="shared" ca="1" si="12"/>
        <v>113294.42818239552</v>
      </c>
      <c r="AD36" s="20">
        <f t="shared" ca="1" si="12"/>
        <v>120125.31075537801</v>
      </c>
      <c r="AE36" s="20">
        <f t="shared" ca="1" si="12"/>
        <v>13057196.224495336</v>
      </c>
      <c r="AF36" s="20">
        <f t="shared" ca="1" si="12"/>
        <v>11894375.09213211</v>
      </c>
      <c r="AG36" s="20">
        <f t="shared" ca="1" si="12"/>
        <v>0</v>
      </c>
      <c r="AH36" s="20">
        <f t="shared" ca="1" si="12"/>
        <v>8126562.865411194</v>
      </c>
      <c r="AI36" s="20">
        <f t="shared" ca="1" si="12"/>
        <v>331626.36313961854</v>
      </c>
      <c r="AJ36" s="21">
        <f t="shared" ca="1" si="7"/>
        <v>131792174.70021732</v>
      </c>
      <c r="AK36" s="22">
        <f t="shared" ca="1" si="11"/>
        <v>7.9684328183675671E-2</v>
      </c>
    </row>
    <row r="37" spans="2:37" s="1" customFormat="1" x14ac:dyDescent="0.2">
      <c r="C37" s="25" t="s">
        <v>16</v>
      </c>
      <c r="D37" s="23">
        <f t="shared" ref="D37:M40" ca="1" si="14">$G$7*OFFSET($C$10,MATCH($C37,$C$11:$C$26,0),MATCH(D$29,$D$10:$AI$10,0))</f>
        <v>122977.41613345494</v>
      </c>
      <c r="E37" s="23">
        <f t="shared" ca="1" si="14"/>
        <v>0</v>
      </c>
      <c r="F37" s="23">
        <f t="shared" ca="1" si="14"/>
        <v>9741.0935264237651</v>
      </c>
      <c r="G37" s="23">
        <f t="shared" ca="1" si="14"/>
        <v>120420.10580368571</v>
      </c>
      <c r="H37" s="23">
        <f t="shared" ca="1" si="14"/>
        <v>0</v>
      </c>
      <c r="I37" s="23">
        <f t="shared" ca="1" si="14"/>
        <v>0</v>
      </c>
      <c r="J37" s="23">
        <f t="shared" ca="1" si="14"/>
        <v>0</v>
      </c>
      <c r="K37" s="23">
        <f t="shared" ca="1" si="14"/>
        <v>0</v>
      </c>
      <c r="L37" s="23">
        <f t="shared" ca="1" si="14"/>
        <v>0</v>
      </c>
      <c r="M37" s="23">
        <f t="shared" ca="1" si="14"/>
        <v>0</v>
      </c>
      <c r="N37" s="23">
        <f t="shared" ref="N37:W40" ca="1" si="15">$G$7*OFFSET($C$10,MATCH($C37,$C$11:$C$26,0),MATCH(N$29,$D$10:$AI$10,0))</f>
        <v>320501.26518863667</v>
      </c>
      <c r="O37" s="23">
        <f t="shared" ca="1" si="15"/>
        <v>0</v>
      </c>
      <c r="P37" s="23">
        <f t="shared" ca="1" si="15"/>
        <v>1049628.6175361904</v>
      </c>
      <c r="Q37" s="23">
        <f t="shared" ca="1" si="15"/>
        <v>6494472.2949734926</v>
      </c>
      <c r="R37" s="23">
        <f t="shared" ca="1" si="15"/>
        <v>0</v>
      </c>
      <c r="S37" s="23">
        <f t="shared" ca="1" si="15"/>
        <v>946053.14346452197</v>
      </c>
      <c r="T37" s="23">
        <f t="shared" ca="1" si="15"/>
        <v>0</v>
      </c>
      <c r="U37" s="23">
        <f t="shared" ca="1" si="15"/>
        <v>0</v>
      </c>
      <c r="V37" s="23">
        <f t="shared" ca="1" si="15"/>
        <v>0</v>
      </c>
      <c r="W37" s="23">
        <f t="shared" ca="1" si="15"/>
        <v>0</v>
      </c>
      <c r="X37" s="23">
        <f t="shared" ref="X37:AI40" ca="1" si="16">$G$7*OFFSET($C$10,MATCH($C37,$C$11:$C$26,0),MATCH(X$29,$D$10:$AI$10,0))</f>
        <v>40504.767594323879</v>
      </c>
      <c r="Y37" s="23">
        <f t="shared" ca="1" si="16"/>
        <v>64941.223869116424</v>
      </c>
      <c r="Z37" s="23">
        <f t="shared" ca="1" si="16"/>
        <v>0</v>
      </c>
      <c r="AA37" s="23">
        <f t="shared" ca="1" si="16"/>
        <v>1415258.1306242151</v>
      </c>
      <c r="AB37" s="23">
        <f t="shared" ca="1" si="16"/>
        <v>37268.284275639322</v>
      </c>
      <c r="AC37" s="23">
        <f t="shared" ca="1" si="16"/>
        <v>4129.1811353336207</v>
      </c>
      <c r="AD37" s="23">
        <f t="shared" ca="1" si="16"/>
        <v>0</v>
      </c>
      <c r="AE37" s="23">
        <f t="shared" ca="1" si="16"/>
        <v>218936.95891434289</v>
      </c>
      <c r="AF37" s="23">
        <f t="shared" ca="1" si="16"/>
        <v>0</v>
      </c>
      <c r="AG37" s="23">
        <f t="shared" ca="1" si="16"/>
        <v>0</v>
      </c>
      <c r="AH37" s="23">
        <f t="shared" ca="1" si="16"/>
        <v>0</v>
      </c>
      <c r="AI37" s="23">
        <f t="shared" ca="1" si="16"/>
        <v>0</v>
      </c>
      <c r="AJ37" s="21">
        <f t="shared" ca="1" si="7"/>
        <v>10844832.483039379</v>
      </c>
      <c r="AK37" s="22">
        <f t="shared" ca="1" si="11"/>
        <v>6.5570144254860014E-3</v>
      </c>
    </row>
    <row r="38" spans="2:37" s="1" customFormat="1" x14ac:dyDescent="0.2">
      <c r="C38" s="25" t="s">
        <v>12</v>
      </c>
      <c r="D38" s="23">
        <f t="shared" ca="1" si="14"/>
        <v>241491.09380351281</v>
      </c>
      <c r="E38" s="23">
        <f t="shared" ca="1" si="14"/>
        <v>546.3087858290005</v>
      </c>
      <c r="F38" s="23">
        <f t="shared" ca="1" si="14"/>
        <v>580423.9628833665</v>
      </c>
      <c r="G38" s="23">
        <f t="shared" ca="1" si="14"/>
        <v>2355637.2383309482</v>
      </c>
      <c r="H38" s="23">
        <f t="shared" ca="1" si="14"/>
        <v>361514.54662134225</v>
      </c>
      <c r="I38" s="23">
        <f t="shared" ca="1" si="14"/>
        <v>19578.586335962722</v>
      </c>
      <c r="J38" s="23">
        <f t="shared" ca="1" si="14"/>
        <v>56819.549630529444</v>
      </c>
      <c r="K38" s="23">
        <f t="shared" ca="1" si="14"/>
        <v>36510.778210159857</v>
      </c>
      <c r="L38" s="23">
        <f t="shared" ca="1" si="14"/>
        <v>0</v>
      </c>
      <c r="M38" s="23">
        <f t="shared" ca="1" si="14"/>
        <v>0</v>
      </c>
      <c r="N38" s="23">
        <f t="shared" ca="1" si="15"/>
        <v>238296.75573047876</v>
      </c>
      <c r="O38" s="23">
        <f t="shared" ca="1" si="15"/>
        <v>0</v>
      </c>
      <c r="P38" s="23">
        <f t="shared" ca="1" si="15"/>
        <v>142401.41448422088</v>
      </c>
      <c r="Q38" s="23">
        <f t="shared" ca="1" si="15"/>
        <v>19214025.860167559</v>
      </c>
      <c r="R38" s="23">
        <f t="shared" ca="1" si="15"/>
        <v>0</v>
      </c>
      <c r="S38" s="23">
        <f t="shared" ca="1" si="15"/>
        <v>2648189.1398823145</v>
      </c>
      <c r="T38" s="23">
        <f t="shared" ca="1" si="15"/>
        <v>0</v>
      </c>
      <c r="U38" s="23">
        <f t="shared" ca="1" si="15"/>
        <v>0</v>
      </c>
      <c r="V38" s="23">
        <f t="shared" ca="1" si="15"/>
        <v>3680823.719266667</v>
      </c>
      <c r="W38" s="23">
        <f t="shared" ca="1" si="15"/>
        <v>445044.1790793328</v>
      </c>
      <c r="X38" s="23">
        <f t="shared" ca="1" si="16"/>
        <v>419043.94299945573</v>
      </c>
      <c r="Y38" s="23">
        <f t="shared" ca="1" si="16"/>
        <v>308649.19638631534</v>
      </c>
      <c r="Z38" s="23">
        <f t="shared" ca="1" si="16"/>
        <v>1007392.9023083735</v>
      </c>
      <c r="AA38" s="23">
        <f t="shared" ca="1" si="16"/>
        <v>241753.69110333535</v>
      </c>
      <c r="AB38" s="23">
        <f t="shared" ca="1" si="16"/>
        <v>4878678.7174545042</v>
      </c>
      <c r="AC38" s="23">
        <f t="shared" ca="1" si="16"/>
        <v>83177.313721339291</v>
      </c>
      <c r="AD38" s="23">
        <f t="shared" ca="1" si="16"/>
        <v>19407.622387465821</v>
      </c>
      <c r="AE38" s="23">
        <f t="shared" ca="1" si="16"/>
        <v>6560755.3503126111</v>
      </c>
      <c r="AF38" s="23">
        <f t="shared" ca="1" si="16"/>
        <v>11210575.020753969</v>
      </c>
      <c r="AG38" s="23">
        <f t="shared" ca="1" si="16"/>
        <v>0</v>
      </c>
      <c r="AH38" s="23">
        <f t="shared" ca="1" si="16"/>
        <v>7442040.561404597</v>
      </c>
      <c r="AI38" s="23">
        <f t="shared" ca="1" si="16"/>
        <v>181867.59687310539</v>
      </c>
      <c r="AJ38" s="21">
        <f t="shared" ca="1" si="7"/>
        <v>62374645.048917294</v>
      </c>
      <c r="AK38" s="22">
        <f t="shared" ca="1" si="11"/>
        <v>3.7713025812981069E-2</v>
      </c>
    </row>
    <row r="39" spans="2:37" s="5" customFormat="1" x14ac:dyDescent="0.2">
      <c r="B39" s="1"/>
      <c r="C39" s="25" t="s">
        <v>17</v>
      </c>
      <c r="D39" s="23">
        <f t="shared" ca="1" si="14"/>
        <v>1990788.3405358014</v>
      </c>
      <c r="E39" s="23">
        <f t="shared" ca="1" si="14"/>
        <v>0</v>
      </c>
      <c r="F39" s="23">
        <f t="shared" ca="1" si="14"/>
        <v>452585.15778005111</v>
      </c>
      <c r="G39" s="23">
        <f t="shared" ca="1" si="14"/>
        <v>3140239.8704553237</v>
      </c>
      <c r="H39" s="23">
        <f t="shared" ca="1" si="14"/>
        <v>0</v>
      </c>
      <c r="I39" s="23">
        <f t="shared" ca="1" si="14"/>
        <v>0</v>
      </c>
      <c r="J39" s="23">
        <f t="shared" ca="1" si="14"/>
        <v>0</v>
      </c>
      <c r="K39" s="23">
        <f t="shared" ca="1" si="14"/>
        <v>0</v>
      </c>
      <c r="L39" s="23">
        <f t="shared" ca="1" si="14"/>
        <v>0</v>
      </c>
      <c r="M39" s="23">
        <f t="shared" ca="1" si="14"/>
        <v>0</v>
      </c>
      <c r="N39" s="23">
        <f t="shared" ca="1" si="15"/>
        <v>938635.19230534765</v>
      </c>
      <c r="O39" s="23">
        <f t="shared" ca="1" si="15"/>
        <v>0</v>
      </c>
      <c r="P39" s="23">
        <f t="shared" ca="1" si="15"/>
        <v>5712992.5119453091</v>
      </c>
      <c r="Q39" s="23">
        <f t="shared" ca="1" si="15"/>
        <v>6820756.6027551517</v>
      </c>
      <c r="R39" s="23">
        <f t="shared" ca="1" si="15"/>
        <v>0</v>
      </c>
      <c r="S39" s="23">
        <f t="shared" ca="1" si="15"/>
        <v>2107963.5672223591</v>
      </c>
      <c r="T39" s="23">
        <f t="shared" ca="1" si="15"/>
        <v>0</v>
      </c>
      <c r="U39" s="23">
        <f t="shared" ca="1" si="15"/>
        <v>56181.856873526573</v>
      </c>
      <c r="V39" s="23">
        <f t="shared" ca="1" si="15"/>
        <v>4483016.5743590649</v>
      </c>
      <c r="W39" s="23">
        <f t="shared" ca="1" si="15"/>
        <v>0</v>
      </c>
      <c r="X39" s="23">
        <f t="shared" ca="1" si="16"/>
        <v>27882.47433878238</v>
      </c>
      <c r="Y39" s="23">
        <f t="shared" ca="1" si="16"/>
        <v>93352.439547480302</v>
      </c>
      <c r="Z39" s="23">
        <f t="shared" ca="1" si="16"/>
        <v>185899.18724237644</v>
      </c>
      <c r="AA39" s="23">
        <f t="shared" ca="1" si="16"/>
        <v>20390276.834135596</v>
      </c>
      <c r="AB39" s="23">
        <f t="shared" ca="1" si="16"/>
        <v>4249835.8801512234</v>
      </c>
      <c r="AC39" s="23">
        <f t="shared" ca="1" si="16"/>
        <v>25987.933325722617</v>
      </c>
      <c r="AD39" s="23">
        <f t="shared" ca="1" si="16"/>
        <v>100717.6883679122</v>
      </c>
      <c r="AE39" s="23">
        <f t="shared" ca="1" si="16"/>
        <v>6277503.9152683821</v>
      </c>
      <c r="AF39" s="23">
        <f t="shared" ca="1" si="16"/>
        <v>683800.07137814118</v>
      </c>
      <c r="AG39" s="23">
        <f t="shared" ca="1" si="16"/>
        <v>0</v>
      </c>
      <c r="AH39" s="23">
        <f t="shared" ca="1" si="16"/>
        <v>684522.30400659691</v>
      </c>
      <c r="AI39" s="23">
        <f t="shared" ca="1" si="16"/>
        <v>149758.76626651312</v>
      </c>
      <c r="AJ39" s="21">
        <f t="shared" ca="1" si="7"/>
        <v>58572697.168260671</v>
      </c>
      <c r="AK39" s="22">
        <f t="shared" ca="1" si="11"/>
        <v>3.5414287945208615E-2</v>
      </c>
    </row>
    <row r="40" spans="2:37" s="5" customFormat="1" ht="15" customHeight="1" x14ac:dyDescent="0.2">
      <c r="B40" s="1"/>
      <c r="C40" s="19" t="s">
        <v>15</v>
      </c>
      <c r="D40" s="20">
        <f t="shared" ca="1" si="14"/>
        <v>6067581.550080521</v>
      </c>
      <c r="E40" s="20">
        <f t="shared" ca="1" si="14"/>
        <v>0</v>
      </c>
      <c r="F40" s="20">
        <f t="shared" ca="1" si="14"/>
        <v>296034.74475110194</v>
      </c>
      <c r="G40" s="20">
        <f t="shared" ca="1" si="14"/>
        <v>20375967.733533427</v>
      </c>
      <c r="H40" s="20">
        <f t="shared" ca="1" si="14"/>
        <v>0</v>
      </c>
      <c r="I40" s="20">
        <f t="shared" ca="1" si="14"/>
        <v>0</v>
      </c>
      <c r="J40" s="20">
        <f t="shared" ca="1" si="14"/>
        <v>0</v>
      </c>
      <c r="K40" s="20">
        <f t="shared" ca="1" si="14"/>
        <v>0</v>
      </c>
      <c r="L40" s="20">
        <f t="shared" ca="1" si="14"/>
        <v>0</v>
      </c>
      <c r="M40" s="20">
        <f t="shared" ca="1" si="14"/>
        <v>0</v>
      </c>
      <c r="N40" s="20">
        <f t="shared" ca="1" si="15"/>
        <v>4531009.2303906837</v>
      </c>
      <c r="O40" s="20">
        <f t="shared" ca="1" si="15"/>
        <v>0</v>
      </c>
      <c r="P40" s="20">
        <f t="shared" ca="1" si="15"/>
        <v>47537699.074633382</v>
      </c>
      <c r="Q40" s="20">
        <f t="shared" ca="1" si="15"/>
        <v>52155411.687838115</v>
      </c>
      <c r="R40" s="20">
        <f t="shared" ca="1" si="15"/>
        <v>0</v>
      </c>
      <c r="S40" s="20">
        <f t="shared" ca="1" si="15"/>
        <v>984838.07469655969</v>
      </c>
      <c r="T40" s="20">
        <f t="shared" ca="1" si="15"/>
        <v>9916.7679888987022</v>
      </c>
      <c r="U40" s="20">
        <f t="shared" ca="1" si="15"/>
        <v>0</v>
      </c>
      <c r="V40" s="20">
        <f t="shared" ca="1" si="15"/>
        <v>47869415.408589974</v>
      </c>
      <c r="W40" s="20">
        <f t="shared" ca="1" si="15"/>
        <v>0</v>
      </c>
      <c r="X40" s="20">
        <f t="shared" ca="1" si="16"/>
        <v>72207.995238501622</v>
      </c>
      <c r="Y40" s="20">
        <f t="shared" ca="1" si="16"/>
        <v>152260.90816492782</v>
      </c>
      <c r="Z40" s="20">
        <f t="shared" ca="1" si="16"/>
        <v>1801019.4106426581</v>
      </c>
      <c r="AA40" s="20">
        <f t="shared" ca="1" si="16"/>
        <v>34489546.538215563</v>
      </c>
      <c r="AB40" s="20">
        <f t="shared" ca="1" si="16"/>
        <v>17869592.523915555</v>
      </c>
      <c r="AC40" s="20">
        <f t="shared" ca="1" si="16"/>
        <v>0</v>
      </c>
      <c r="AD40" s="20">
        <f t="shared" ca="1" si="16"/>
        <v>0</v>
      </c>
      <c r="AE40" s="20">
        <f t="shared" ca="1" si="16"/>
        <v>13385024.029163068</v>
      </c>
      <c r="AF40" s="20">
        <f t="shared" ca="1" si="16"/>
        <v>7839933.1328686355</v>
      </c>
      <c r="AG40" s="20">
        <f t="shared" ca="1" si="16"/>
        <v>0</v>
      </c>
      <c r="AH40" s="20">
        <f t="shared" ca="1" si="16"/>
        <v>5998004.3491898468</v>
      </c>
      <c r="AI40" s="20">
        <f t="shared" ca="1" si="16"/>
        <v>209747.85449942751</v>
      </c>
      <c r="AJ40" s="21">
        <f t="shared" ca="1" si="7"/>
        <v>261645211.01440087</v>
      </c>
      <c r="AK40" s="22">
        <f t="shared" ca="1" si="11"/>
        <v>0.1581962124047431</v>
      </c>
    </row>
    <row r="41" spans="2:37" s="5" customFormat="1" ht="15" customHeight="1" x14ac:dyDescent="0.2">
      <c r="B41" s="1"/>
      <c r="C41" s="19" t="s">
        <v>14</v>
      </c>
      <c r="D41" s="20">
        <f ca="1">SUM(D42:D44)</f>
        <v>4956866.1837189114</v>
      </c>
      <c r="E41" s="20">
        <f t="shared" ref="E41:AI41" ca="1" si="17">SUM(E42:E44)</f>
        <v>0</v>
      </c>
      <c r="F41" s="20">
        <f t="shared" ca="1" si="17"/>
        <v>1028274.0843037915</v>
      </c>
      <c r="G41" s="20">
        <f t="shared" ca="1" si="17"/>
        <v>51912350.995359302</v>
      </c>
      <c r="H41" s="20">
        <f t="shared" ca="1" si="17"/>
        <v>84816.240078826275</v>
      </c>
      <c r="I41" s="20">
        <f t="shared" ca="1" si="17"/>
        <v>0</v>
      </c>
      <c r="J41" s="20">
        <f t="shared" ca="1" si="17"/>
        <v>163469.4930489439</v>
      </c>
      <c r="K41" s="20">
        <f t="shared" ref="K41" ca="1" si="18">SUM(K42:K44)</f>
        <v>0</v>
      </c>
      <c r="L41" s="20">
        <f t="shared" ca="1" si="17"/>
        <v>24062.358338219336</v>
      </c>
      <c r="M41" s="20">
        <f t="shared" ca="1" si="17"/>
        <v>870.44756532928704</v>
      </c>
      <c r="N41" s="20">
        <f t="shared" ca="1" si="17"/>
        <v>3278639.6201884868</v>
      </c>
      <c r="O41" s="20">
        <f t="shared" ca="1" si="17"/>
        <v>747.91878408888124</v>
      </c>
      <c r="P41" s="20">
        <f t="shared" ca="1" si="17"/>
        <v>59175841.574885532</v>
      </c>
      <c r="Q41" s="20">
        <f t="shared" ca="1" si="17"/>
        <v>61178826.156542018</v>
      </c>
      <c r="R41" s="20">
        <f t="shared" ca="1" si="17"/>
        <v>0</v>
      </c>
      <c r="S41" s="20">
        <f t="shared" ca="1" si="17"/>
        <v>7879044.835226221</v>
      </c>
      <c r="T41" s="20">
        <f t="shared" ca="1" si="17"/>
        <v>0</v>
      </c>
      <c r="U41" s="20">
        <f t="shared" ca="1" si="17"/>
        <v>90232.195088430191</v>
      </c>
      <c r="V41" s="20">
        <f t="shared" ca="1" si="17"/>
        <v>90929265.758331776</v>
      </c>
      <c r="W41" s="20">
        <f t="shared" ca="1" si="17"/>
        <v>3981130.9001958463</v>
      </c>
      <c r="X41" s="20">
        <f t="shared" ca="1" si="17"/>
        <v>135122.31265177552</v>
      </c>
      <c r="Y41" s="20">
        <f t="shared" ca="1" si="17"/>
        <v>4929064.1760424366</v>
      </c>
      <c r="Z41" s="20">
        <f t="shared" ca="1" si="17"/>
        <v>6058019.8994277548</v>
      </c>
      <c r="AA41" s="20">
        <f t="shared" ca="1" si="17"/>
        <v>54276986.479162335</v>
      </c>
      <c r="AB41" s="20">
        <f t="shared" ca="1" si="17"/>
        <v>39745987.390231162</v>
      </c>
      <c r="AC41" s="20">
        <f t="shared" ca="1" si="17"/>
        <v>8795242.5748445243</v>
      </c>
      <c r="AD41" s="20">
        <f t="shared" ca="1" si="17"/>
        <v>27097.397912078533</v>
      </c>
      <c r="AE41" s="20">
        <f t="shared" ca="1" si="17"/>
        <v>21805531.639691122</v>
      </c>
      <c r="AF41" s="20">
        <f t="shared" ca="1" si="17"/>
        <v>1272369.2056521734</v>
      </c>
      <c r="AG41" s="20">
        <f t="shared" ca="1" si="17"/>
        <v>0</v>
      </c>
      <c r="AH41" s="20">
        <f t="shared" ca="1" si="17"/>
        <v>25450015.350733787</v>
      </c>
      <c r="AI41" s="20">
        <f t="shared" ca="1" si="17"/>
        <v>1255043.0208470721</v>
      </c>
      <c r="AJ41" s="21">
        <f t="shared" ca="1" si="7"/>
        <v>448434918.20885193</v>
      </c>
      <c r="AK41" s="22">
        <f t="shared" ca="1" si="11"/>
        <v>0.27113320857520529</v>
      </c>
    </row>
    <row r="42" spans="2:37" s="5" customFormat="1" x14ac:dyDescent="0.2">
      <c r="B42" s="1"/>
      <c r="C42" s="25" t="s">
        <v>37</v>
      </c>
      <c r="D42" s="23">
        <f t="shared" ref="D42:AI42" ca="1" si="19">$G$7*OFFSET($C$10,MATCH($C41,$C$11:$C$26,0),MATCH(D$29,$D$10:$AI$10,0))</f>
        <v>3208834.1533322171</v>
      </c>
      <c r="E42" s="23">
        <f t="shared" ca="1" si="19"/>
        <v>0</v>
      </c>
      <c r="F42" s="23">
        <f t="shared" ca="1" si="19"/>
        <v>930315.03917485091</v>
      </c>
      <c r="G42" s="23">
        <f t="shared" ca="1" si="19"/>
        <v>26047453.329890039</v>
      </c>
      <c r="H42" s="23">
        <f t="shared" ca="1" si="19"/>
        <v>80542.501582178505</v>
      </c>
      <c r="I42" s="23">
        <f t="shared" ca="1" si="19"/>
        <v>0</v>
      </c>
      <c r="J42" s="23">
        <f t="shared" ca="1" si="19"/>
        <v>163469.4930489439</v>
      </c>
      <c r="K42" s="23">
        <f t="shared" ca="1" si="19"/>
        <v>0</v>
      </c>
      <c r="L42" s="23">
        <f t="shared" ca="1" si="19"/>
        <v>24062.358338219336</v>
      </c>
      <c r="M42" s="23">
        <f t="shared" ca="1" si="19"/>
        <v>0</v>
      </c>
      <c r="N42" s="23">
        <f t="shared" ca="1" si="19"/>
        <v>1872300.3490213766</v>
      </c>
      <c r="O42" s="23">
        <f t="shared" ca="1" si="19"/>
        <v>0</v>
      </c>
      <c r="P42" s="23">
        <f t="shared" ca="1" si="19"/>
        <v>48891428.083751827</v>
      </c>
      <c r="Q42" s="23">
        <f t="shared" ca="1" si="19"/>
        <v>40932235.626559317</v>
      </c>
      <c r="R42" s="23">
        <f t="shared" ca="1" si="19"/>
        <v>0</v>
      </c>
      <c r="S42" s="23">
        <f t="shared" ca="1" si="19"/>
        <v>7718159.7795257783</v>
      </c>
      <c r="T42" s="23">
        <f t="shared" ca="1" si="19"/>
        <v>0</v>
      </c>
      <c r="U42" s="23">
        <f t="shared" ca="1" si="19"/>
        <v>40172.066762945877</v>
      </c>
      <c r="V42" s="23">
        <f t="shared" ca="1" si="19"/>
        <v>41876337.675134137</v>
      </c>
      <c r="W42" s="23">
        <f t="shared" ca="1" si="19"/>
        <v>3981130.9001958463</v>
      </c>
      <c r="X42" s="23">
        <f t="shared" ca="1" si="19"/>
        <v>117707.23767701833</v>
      </c>
      <c r="Y42" s="23">
        <f t="shared" ca="1" si="19"/>
        <v>3486158.7088536602</v>
      </c>
      <c r="Z42" s="23">
        <f t="shared" ca="1" si="19"/>
        <v>3188313.9352520453</v>
      </c>
      <c r="AA42" s="23">
        <f t="shared" ca="1" si="19"/>
        <v>34454313.750156552</v>
      </c>
      <c r="AB42" s="23">
        <f t="shared" ca="1" si="19"/>
        <v>15469489.058861474</v>
      </c>
      <c r="AC42" s="23">
        <f t="shared" ca="1" si="19"/>
        <v>6512959.4829296507</v>
      </c>
      <c r="AD42" s="23">
        <f t="shared" ca="1" si="19"/>
        <v>22274.191814345897</v>
      </c>
      <c r="AE42" s="23">
        <f t="shared" ca="1" si="19"/>
        <v>10369516.712349415</v>
      </c>
      <c r="AF42" s="23">
        <f t="shared" ca="1" si="19"/>
        <v>1264240.8258583941</v>
      </c>
      <c r="AG42" s="23">
        <f t="shared" ca="1" si="19"/>
        <v>0</v>
      </c>
      <c r="AH42" s="23">
        <f t="shared" ca="1" si="19"/>
        <v>16633406.023029424</v>
      </c>
      <c r="AI42" s="23">
        <f t="shared" ca="1" si="19"/>
        <v>650407.73654815741</v>
      </c>
      <c r="AJ42" s="21">
        <f t="shared" ca="1" si="7"/>
        <v>267935229.01964772</v>
      </c>
      <c r="AK42" s="22">
        <f t="shared" ca="1" si="11"/>
        <v>0.1619992899406546</v>
      </c>
    </row>
    <row r="43" spans="2:37" s="5" customFormat="1" x14ac:dyDescent="0.2">
      <c r="B43" s="1"/>
      <c r="C43" s="25" t="s">
        <v>22</v>
      </c>
      <c r="D43" s="23">
        <f t="shared" ref="D43:M44" ca="1" si="20">$G$7*OFFSET($C$10,MATCH($C43,$C$11:$C$26,0),MATCH(D$29,$D$10:$AI$10,0))</f>
        <v>15776.397997421962</v>
      </c>
      <c r="E43" s="23">
        <f t="shared" ca="1" si="20"/>
        <v>0</v>
      </c>
      <c r="F43" s="23">
        <f t="shared" ca="1" si="20"/>
        <v>1431.5806157362199</v>
      </c>
      <c r="G43" s="23">
        <f t="shared" ca="1" si="20"/>
        <v>105785.12076095304</v>
      </c>
      <c r="H43" s="23">
        <f t="shared" ca="1" si="20"/>
        <v>215.04881755015586</v>
      </c>
      <c r="I43" s="23">
        <f t="shared" ca="1" si="20"/>
        <v>0</v>
      </c>
      <c r="J43" s="23">
        <f t="shared" ca="1" si="20"/>
        <v>0</v>
      </c>
      <c r="K43" s="23">
        <f t="shared" ca="1" si="20"/>
        <v>0</v>
      </c>
      <c r="L43" s="23">
        <f t="shared" ca="1" si="20"/>
        <v>0</v>
      </c>
      <c r="M43" s="23">
        <f t="shared" ca="1" si="20"/>
        <v>870.44756532928704</v>
      </c>
      <c r="N43" s="23">
        <f t="shared" ref="N43:W44" ca="1" si="21">$G$7*OFFSET($C$10,MATCH($C43,$C$11:$C$26,0),MATCH(N$29,$D$10:$AI$10,0))</f>
        <v>4660.3608586214041</v>
      </c>
      <c r="O43" s="23">
        <f t="shared" ca="1" si="21"/>
        <v>747.91878408888124</v>
      </c>
      <c r="P43" s="23">
        <f t="shared" ca="1" si="21"/>
        <v>1023424.5270366876</v>
      </c>
      <c r="Q43" s="23">
        <f t="shared" ca="1" si="21"/>
        <v>230811.6936015703</v>
      </c>
      <c r="R43" s="23">
        <f t="shared" ca="1" si="21"/>
        <v>0</v>
      </c>
      <c r="S43" s="23">
        <f t="shared" ca="1" si="21"/>
        <v>12325.004405716014</v>
      </c>
      <c r="T43" s="23">
        <f t="shared" ca="1" si="21"/>
        <v>0</v>
      </c>
      <c r="U43" s="23">
        <f t="shared" ca="1" si="21"/>
        <v>50060.128325484322</v>
      </c>
      <c r="V43" s="23">
        <f t="shared" ca="1" si="21"/>
        <v>241115.61042165195</v>
      </c>
      <c r="W43" s="23">
        <f t="shared" ca="1" si="21"/>
        <v>0</v>
      </c>
      <c r="X43" s="23">
        <f t="shared" ref="X43:AI44" ca="1" si="22">$G$7*OFFSET($C$10,MATCH($C43,$C$11:$C$26,0),MATCH(X$29,$D$10:$AI$10,0))</f>
        <v>17415.074974757186</v>
      </c>
      <c r="Y43" s="23">
        <f t="shared" ca="1" si="22"/>
        <v>578.22944525662319</v>
      </c>
      <c r="Z43" s="23">
        <f t="shared" ca="1" si="22"/>
        <v>728660.78979248239</v>
      </c>
      <c r="AA43" s="23">
        <f t="shared" ca="1" si="22"/>
        <v>694342.22936988831</v>
      </c>
      <c r="AB43" s="23">
        <f t="shared" ca="1" si="22"/>
        <v>973992.31022447534</v>
      </c>
      <c r="AC43" s="23">
        <f t="shared" ca="1" si="22"/>
        <v>319212.82878002117</v>
      </c>
      <c r="AD43" s="23">
        <f t="shared" ca="1" si="22"/>
        <v>4823.2060977326355</v>
      </c>
      <c r="AE43" s="23">
        <f t="shared" ca="1" si="22"/>
        <v>681645.03894209606</v>
      </c>
      <c r="AF43" s="23">
        <f t="shared" ca="1" si="22"/>
        <v>8128.3797937792388</v>
      </c>
      <c r="AG43" s="23">
        <f t="shared" ca="1" si="22"/>
        <v>0</v>
      </c>
      <c r="AH43" s="23">
        <f t="shared" ca="1" si="22"/>
        <v>1028.1112390646801</v>
      </c>
      <c r="AI43" s="23">
        <f t="shared" ca="1" si="22"/>
        <v>119370.18765579331</v>
      </c>
      <c r="AJ43" s="21">
        <f t="shared" ca="1" si="7"/>
        <v>5236420.2255061576</v>
      </c>
      <c r="AK43" s="22">
        <f t="shared" ca="1" si="11"/>
        <v>3.166050098998644E-3</v>
      </c>
    </row>
    <row r="44" spans="2:37" s="1" customFormat="1" x14ac:dyDescent="0.2">
      <c r="C44" s="25" t="s">
        <v>23</v>
      </c>
      <c r="D44" s="23">
        <f t="shared" ca="1" si="20"/>
        <v>1732255.6323892723</v>
      </c>
      <c r="E44" s="23">
        <f t="shared" ca="1" si="20"/>
        <v>0</v>
      </c>
      <c r="F44" s="23">
        <f t="shared" ca="1" si="20"/>
        <v>96527.464513204395</v>
      </c>
      <c r="G44" s="23">
        <f t="shared" ca="1" si="20"/>
        <v>25759112.544708315</v>
      </c>
      <c r="H44" s="23">
        <f t="shared" ca="1" si="20"/>
        <v>4058.6896790976202</v>
      </c>
      <c r="I44" s="23">
        <f t="shared" ca="1" si="20"/>
        <v>0</v>
      </c>
      <c r="J44" s="23">
        <f t="shared" ca="1" si="20"/>
        <v>0</v>
      </c>
      <c r="K44" s="23">
        <f t="shared" ca="1" si="20"/>
        <v>0</v>
      </c>
      <c r="L44" s="23">
        <f t="shared" ca="1" si="20"/>
        <v>0</v>
      </c>
      <c r="M44" s="23">
        <f t="shared" ca="1" si="20"/>
        <v>0</v>
      </c>
      <c r="N44" s="23">
        <f t="shared" ca="1" si="21"/>
        <v>1401678.9103084886</v>
      </c>
      <c r="O44" s="23">
        <f t="shared" ca="1" si="21"/>
        <v>0</v>
      </c>
      <c r="P44" s="23">
        <f t="shared" ca="1" si="21"/>
        <v>9260988.9640970156</v>
      </c>
      <c r="Q44" s="23">
        <f t="shared" ca="1" si="21"/>
        <v>20015778.836381126</v>
      </c>
      <c r="R44" s="23">
        <f t="shared" ca="1" si="21"/>
        <v>0</v>
      </c>
      <c r="S44" s="23">
        <f t="shared" ca="1" si="21"/>
        <v>148560.05129472632</v>
      </c>
      <c r="T44" s="23">
        <f t="shared" ca="1" si="21"/>
        <v>0</v>
      </c>
      <c r="U44" s="23">
        <f t="shared" ca="1" si="21"/>
        <v>0</v>
      </c>
      <c r="V44" s="23">
        <f t="shared" ca="1" si="21"/>
        <v>48811812.472775996</v>
      </c>
      <c r="W44" s="23">
        <f t="shared" ca="1" si="21"/>
        <v>0</v>
      </c>
      <c r="X44" s="23">
        <f t="shared" ca="1" si="22"/>
        <v>0</v>
      </c>
      <c r="Y44" s="23">
        <f t="shared" ca="1" si="22"/>
        <v>1442327.2377435195</v>
      </c>
      <c r="Z44" s="23">
        <f t="shared" ca="1" si="22"/>
        <v>2141045.1743832272</v>
      </c>
      <c r="AA44" s="23">
        <f t="shared" ca="1" si="22"/>
        <v>19128330.499635901</v>
      </c>
      <c r="AB44" s="23">
        <f t="shared" ca="1" si="22"/>
        <v>23302506.021145217</v>
      </c>
      <c r="AC44" s="23">
        <f t="shared" ca="1" si="22"/>
        <v>1963070.2631348525</v>
      </c>
      <c r="AD44" s="23">
        <f t="shared" ca="1" si="22"/>
        <v>0</v>
      </c>
      <c r="AE44" s="23">
        <f t="shared" ca="1" si="22"/>
        <v>10754369.88839961</v>
      </c>
      <c r="AF44" s="23">
        <f t="shared" ca="1" si="22"/>
        <v>0</v>
      </c>
      <c r="AG44" s="23">
        <f t="shared" ca="1" si="22"/>
        <v>0</v>
      </c>
      <c r="AH44" s="23">
        <f t="shared" ca="1" si="22"/>
        <v>8815581.2164652962</v>
      </c>
      <c r="AI44" s="23">
        <f t="shared" ca="1" si="22"/>
        <v>485265.09664312145</v>
      </c>
      <c r="AJ44" s="21">
        <f t="shared" ca="1" si="7"/>
        <v>175263268.963698</v>
      </c>
      <c r="AK44" s="22">
        <f t="shared" ca="1" si="11"/>
        <v>0.10596786853555198</v>
      </c>
    </row>
    <row r="45" spans="2:37" s="1" customFormat="1" ht="15" customHeight="1" x14ac:dyDescent="0.2">
      <c r="C45" s="19" t="s">
        <v>20</v>
      </c>
      <c r="D45" s="20">
        <f ca="1">SUM(D46:D49)</f>
        <v>777610.4560110037</v>
      </c>
      <c r="E45" s="20">
        <f t="shared" ref="E45:AI45" ca="1" si="23">SUM(E46:E49)</f>
        <v>17672.684671544172</v>
      </c>
      <c r="F45" s="20">
        <f t="shared" ca="1" si="23"/>
        <v>196739.5761867447</v>
      </c>
      <c r="G45" s="20">
        <f t="shared" ca="1" si="23"/>
        <v>7331704.6130894646</v>
      </c>
      <c r="H45" s="20">
        <f t="shared" ca="1" si="23"/>
        <v>71882.360178090661</v>
      </c>
      <c r="I45" s="20">
        <f t="shared" ca="1" si="23"/>
        <v>2713.0620890076552</v>
      </c>
      <c r="J45" s="20">
        <f t="shared" ca="1" si="23"/>
        <v>30345.352717744892</v>
      </c>
      <c r="K45" s="20">
        <f t="shared" ref="K45" ca="1" si="24">SUM(K46:K49)</f>
        <v>14837.398599259395</v>
      </c>
      <c r="L45" s="20">
        <f t="shared" ca="1" si="23"/>
        <v>144817.74190151811</v>
      </c>
      <c r="M45" s="20">
        <f t="shared" ca="1" si="23"/>
        <v>241105.57979776929</v>
      </c>
      <c r="N45" s="20">
        <f t="shared" ca="1" si="23"/>
        <v>1368975.197204282</v>
      </c>
      <c r="O45" s="20">
        <f t="shared" ca="1" si="23"/>
        <v>76265.244054500086</v>
      </c>
      <c r="P45" s="20">
        <f t="shared" ca="1" si="23"/>
        <v>8938146.795132542</v>
      </c>
      <c r="Q45" s="20">
        <f t="shared" ca="1" si="23"/>
        <v>15752562.436477333</v>
      </c>
      <c r="R45" s="20">
        <f t="shared" ca="1" si="23"/>
        <v>27655.039640360566</v>
      </c>
      <c r="S45" s="20">
        <f t="shared" ca="1" si="23"/>
        <v>774324.041244152</v>
      </c>
      <c r="T45" s="20">
        <f t="shared" ca="1" si="23"/>
        <v>43129.022640392708</v>
      </c>
      <c r="U45" s="20">
        <f t="shared" ca="1" si="23"/>
        <v>8497.1299115420898</v>
      </c>
      <c r="V45" s="20">
        <f t="shared" ca="1" si="23"/>
        <v>11363108.279753545</v>
      </c>
      <c r="W45" s="20">
        <f t="shared" ca="1" si="23"/>
        <v>2626063.3569671824</v>
      </c>
      <c r="X45" s="20">
        <f t="shared" ca="1" si="23"/>
        <v>3311575.7833030564</v>
      </c>
      <c r="Y45" s="20">
        <f t="shared" ca="1" si="23"/>
        <v>474215.81025828019</v>
      </c>
      <c r="Z45" s="20">
        <f t="shared" ca="1" si="23"/>
        <v>346793.6085529633</v>
      </c>
      <c r="AA45" s="20">
        <f t="shared" ca="1" si="23"/>
        <v>12663299.748292299</v>
      </c>
      <c r="AB45" s="20">
        <f t="shared" ca="1" si="23"/>
        <v>3330516.732299828</v>
      </c>
      <c r="AC45" s="20">
        <f t="shared" ca="1" si="23"/>
        <v>237750.89028714184</v>
      </c>
      <c r="AD45" s="20">
        <f t="shared" ca="1" si="23"/>
        <v>39553.160644043637</v>
      </c>
      <c r="AE45" s="20">
        <f t="shared" ca="1" si="23"/>
        <v>4467270.6284490656</v>
      </c>
      <c r="AF45" s="20">
        <f t="shared" ca="1" si="23"/>
        <v>138097.99974951148</v>
      </c>
      <c r="AG45" s="20">
        <f t="shared" ca="1" si="23"/>
        <v>45950.925311198713</v>
      </c>
      <c r="AH45" s="20">
        <f t="shared" ca="1" si="23"/>
        <v>1455636.8504062677</v>
      </c>
      <c r="AI45" s="20">
        <f t="shared" ca="1" si="23"/>
        <v>40022.410962973139</v>
      </c>
      <c r="AJ45" s="21">
        <f t="shared" ca="1" si="7"/>
        <v>76358839.916784599</v>
      </c>
      <c r="AK45" s="22">
        <f ca="1">AJ45/$AJ$50</f>
        <v>4.616816494222236E-2</v>
      </c>
    </row>
    <row r="46" spans="2:37" s="1" customFormat="1" x14ac:dyDescent="0.2">
      <c r="C46" s="25" t="s">
        <v>13</v>
      </c>
      <c r="D46" s="23">
        <f t="shared" ref="D46:M49" ca="1" si="25">$G$7*OFFSET($C$10,MATCH($C46,$C$11:$C$26,0),MATCH(D$29,$D$10:$AI$10,0))</f>
        <v>49382.451617479659</v>
      </c>
      <c r="E46" s="23">
        <f t="shared" ca="1" si="25"/>
        <v>14430.105393593922</v>
      </c>
      <c r="F46" s="23">
        <f t="shared" ca="1" si="25"/>
        <v>176912.46867508203</v>
      </c>
      <c r="G46" s="23">
        <f t="shared" ca="1" si="25"/>
        <v>88328.731807717922</v>
      </c>
      <c r="H46" s="23">
        <f t="shared" ca="1" si="25"/>
        <v>19951.492789588541</v>
      </c>
      <c r="I46" s="23">
        <f t="shared" ca="1" si="25"/>
        <v>2674.8792168798218</v>
      </c>
      <c r="J46" s="23">
        <f t="shared" ca="1" si="25"/>
        <v>9334.3544988733556</v>
      </c>
      <c r="K46" s="23">
        <f t="shared" ca="1" si="25"/>
        <v>14809.68969350625</v>
      </c>
      <c r="L46" s="23">
        <f t="shared" ca="1" si="25"/>
        <v>128304.61951793153</v>
      </c>
      <c r="M46" s="23">
        <f t="shared" ca="1" si="25"/>
        <v>240017.72815790083</v>
      </c>
      <c r="N46" s="23">
        <f t="shared" ref="N46:W49" ca="1" si="26">$G$7*OFFSET($C$10,MATCH($C46,$C$11:$C$26,0),MATCH(N$29,$D$10:$AI$10,0))</f>
        <v>50279.194934368679</v>
      </c>
      <c r="O46" s="23">
        <f t="shared" ca="1" si="26"/>
        <v>75673.215574178394</v>
      </c>
      <c r="P46" s="23">
        <f t="shared" ca="1" si="26"/>
        <v>105438.92569247325</v>
      </c>
      <c r="Q46" s="23">
        <f t="shared" ca="1" si="26"/>
        <v>187546.26001815486</v>
      </c>
      <c r="R46" s="23">
        <f t="shared" ca="1" si="26"/>
        <v>26173.389031928415</v>
      </c>
      <c r="S46" s="23">
        <f t="shared" ca="1" si="26"/>
        <v>302076.44997932913</v>
      </c>
      <c r="T46" s="23">
        <f t="shared" ca="1" si="26"/>
        <v>37777.684799005139</v>
      </c>
      <c r="U46" s="23">
        <f t="shared" ca="1" si="26"/>
        <v>8248.5533180306284</v>
      </c>
      <c r="V46" s="23">
        <f t="shared" ca="1" si="26"/>
        <v>517168.43800464837</v>
      </c>
      <c r="W46" s="23">
        <f t="shared" ca="1" si="26"/>
        <v>104284.24017192821</v>
      </c>
      <c r="X46" s="23">
        <f t="shared" ref="X46:AI49" ca="1" si="27">$G$7*OFFSET($C$10,MATCH($C46,$C$11:$C$26,0),MATCH(X$29,$D$10:$AI$10,0))</f>
        <v>11943.231102249187</v>
      </c>
      <c r="Y46" s="23">
        <f t="shared" ca="1" si="27"/>
        <v>11318.866328913577</v>
      </c>
      <c r="Z46" s="23">
        <f t="shared" ca="1" si="27"/>
        <v>131655.90083315136</v>
      </c>
      <c r="AA46" s="23">
        <f t="shared" ca="1" si="27"/>
        <v>45277.183267811</v>
      </c>
      <c r="AB46" s="23">
        <f t="shared" ca="1" si="27"/>
        <v>70939.536950934169</v>
      </c>
      <c r="AC46" s="23">
        <f t="shared" ca="1" si="27"/>
        <v>64952.473684852201</v>
      </c>
      <c r="AD46" s="23">
        <f t="shared" ca="1" si="27"/>
        <v>36449.209021576367</v>
      </c>
      <c r="AE46" s="23">
        <f t="shared" ca="1" si="27"/>
        <v>55572.815125072455</v>
      </c>
      <c r="AF46" s="23">
        <f t="shared" ca="1" si="27"/>
        <v>17938.219115376556</v>
      </c>
      <c r="AG46" s="23">
        <f t="shared" ca="1" si="27"/>
        <v>43607.222935880476</v>
      </c>
      <c r="AH46" s="23">
        <f t="shared" ca="1" si="27"/>
        <v>121966.844631732</v>
      </c>
      <c r="AI46" s="23">
        <f t="shared" ca="1" si="27"/>
        <v>31243.647733356087</v>
      </c>
      <c r="AJ46" s="21">
        <f t="shared" ca="1" si="7"/>
        <v>2801678.0236235033</v>
      </c>
      <c r="AK46" s="22">
        <f t="shared" ca="1" si="11"/>
        <v>1.6939536175590471E-3</v>
      </c>
    </row>
    <row r="47" spans="2:37" s="1" customFormat="1" x14ac:dyDescent="0.2">
      <c r="C47" s="25" t="s">
        <v>24</v>
      </c>
      <c r="D47" s="23">
        <f t="shared" ca="1" si="25"/>
        <v>0</v>
      </c>
      <c r="E47" s="23">
        <f t="shared" ca="1" si="25"/>
        <v>0</v>
      </c>
      <c r="F47" s="23">
        <f t="shared" ca="1" si="25"/>
        <v>0</v>
      </c>
      <c r="G47" s="23">
        <f t="shared" ca="1" si="25"/>
        <v>367658.94105429057</v>
      </c>
      <c r="H47" s="23">
        <f t="shared" ca="1" si="25"/>
        <v>0</v>
      </c>
      <c r="I47" s="23">
        <f t="shared" ca="1" si="25"/>
        <v>0</v>
      </c>
      <c r="J47" s="23">
        <f t="shared" ca="1" si="25"/>
        <v>0</v>
      </c>
      <c r="K47" s="23">
        <f t="shared" ca="1" si="25"/>
        <v>0</v>
      </c>
      <c r="L47" s="23">
        <f t="shared" ca="1" si="25"/>
        <v>0</v>
      </c>
      <c r="M47" s="23">
        <f t="shared" ca="1" si="25"/>
        <v>0</v>
      </c>
      <c r="N47" s="23">
        <f t="shared" ca="1" si="26"/>
        <v>0</v>
      </c>
      <c r="O47" s="23">
        <f t="shared" ca="1" si="26"/>
        <v>0</v>
      </c>
      <c r="P47" s="23">
        <f t="shared" ca="1" si="26"/>
        <v>17489.445677798627</v>
      </c>
      <c r="Q47" s="23">
        <f t="shared" ca="1" si="26"/>
        <v>27357.778499440832</v>
      </c>
      <c r="R47" s="23">
        <f t="shared" ca="1" si="26"/>
        <v>0</v>
      </c>
      <c r="S47" s="23">
        <f t="shared" ca="1" si="26"/>
        <v>0</v>
      </c>
      <c r="T47" s="23">
        <f t="shared" ca="1" si="26"/>
        <v>0</v>
      </c>
      <c r="U47" s="23">
        <f t="shared" ca="1" si="26"/>
        <v>0</v>
      </c>
      <c r="V47" s="23">
        <f t="shared" ca="1" si="26"/>
        <v>117854.81530905959</v>
      </c>
      <c r="W47" s="23">
        <f t="shared" ca="1" si="26"/>
        <v>0</v>
      </c>
      <c r="X47" s="23">
        <f t="shared" ca="1" si="27"/>
        <v>0</v>
      </c>
      <c r="Y47" s="23">
        <f t="shared" ca="1" si="27"/>
        <v>44806.353541253571</v>
      </c>
      <c r="Z47" s="23">
        <f t="shared" ca="1" si="27"/>
        <v>36457.410857679301</v>
      </c>
      <c r="AA47" s="23">
        <f t="shared" ca="1" si="27"/>
        <v>0</v>
      </c>
      <c r="AB47" s="23">
        <f t="shared" ca="1" si="27"/>
        <v>0</v>
      </c>
      <c r="AC47" s="23">
        <f t="shared" ca="1" si="27"/>
        <v>0</v>
      </c>
      <c r="AD47" s="23">
        <f t="shared" ca="1" si="27"/>
        <v>0</v>
      </c>
      <c r="AE47" s="23">
        <f t="shared" ca="1" si="27"/>
        <v>7460.0686959191426</v>
      </c>
      <c r="AF47" s="23">
        <f t="shared" ca="1" si="27"/>
        <v>67943.899441055954</v>
      </c>
      <c r="AG47" s="23">
        <f t="shared" ca="1" si="27"/>
        <v>0</v>
      </c>
      <c r="AH47" s="23">
        <f t="shared" ca="1" si="27"/>
        <v>40354.419071707322</v>
      </c>
      <c r="AI47" s="23">
        <f t="shared" ca="1" si="27"/>
        <v>0</v>
      </c>
      <c r="AJ47" s="21">
        <f t="shared" ca="1" si="7"/>
        <v>727383.13214820495</v>
      </c>
      <c r="AK47" s="22">
        <f t="shared" ca="1" si="11"/>
        <v>4.3979118145071413E-4</v>
      </c>
    </row>
    <row r="48" spans="2:37" s="1" customFormat="1" x14ac:dyDescent="0.2">
      <c r="C48" s="25" t="s">
        <v>18</v>
      </c>
      <c r="D48" s="23">
        <f t="shared" ca="1" si="25"/>
        <v>0</v>
      </c>
      <c r="E48" s="23">
        <f t="shared" ca="1" si="25"/>
        <v>0</v>
      </c>
      <c r="F48" s="23">
        <f t="shared" ca="1" si="25"/>
        <v>0</v>
      </c>
      <c r="G48" s="23">
        <f t="shared" ca="1" si="25"/>
        <v>1737715.7831035524</v>
      </c>
      <c r="H48" s="23">
        <f t="shared" ca="1" si="25"/>
        <v>0</v>
      </c>
      <c r="I48" s="23">
        <f t="shared" ca="1" si="25"/>
        <v>0</v>
      </c>
      <c r="J48" s="23">
        <f t="shared" ca="1" si="25"/>
        <v>0</v>
      </c>
      <c r="K48" s="23">
        <f t="shared" ca="1" si="25"/>
        <v>0</v>
      </c>
      <c r="L48" s="23">
        <f t="shared" ca="1" si="25"/>
        <v>0</v>
      </c>
      <c r="M48" s="23">
        <f t="shared" ca="1" si="25"/>
        <v>0</v>
      </c>
      <c r="N48" s="23">
        <f t="shared" ca="1" si="26"/>
        <v>0</v>
      </c>
      <c r="O48" s="23">
        <f t="shared" ca="1" si="26"/>
        <v>0</v>
      </c>
      <c r="P48" s="23">
        <f t="shared" ca="1" si="26"/>
        <v>1447867.5226132378</v>
      </c>
      <c r="Q48" s="23">
        <f t="shared" ca="1" si="26"/>
        <v>0</v>
      </c>
      <c r="R48" s="23">
        <f t="shared" ca="1" si="26"/>
        <v>0</v>
      </c>
      <c r="S48" s="23">
        <f t="shared" ca="1" si="26"/>
        <v>5993.5194411224538</v>
      </c>
      <c r="T48" s="23">
        <f t="shared" ca="1" si="26"/>
        <v>0</v>
      </c>
      <c r="U48" s="23">
        <f t="shared" ca="1" si="26"/>
        <v>0</v>
      </c>
      <c r="V48" s="23">
        <f t="shared" ca="1" si="26"/>
        <v>1963696.9277473656</v>
      </c>
      <c r="W48" s="23">
        <f t="shared" ca="1" si="26"/>
        <v>2518275.2425360517</v>
      </c>
      <c r="X48" s="23">
        <f t="shared" ca="1" si="27"/>
        <v>3286912.5296346745</v>
      </c>
      <c r="Y48" s="23">
        <f t="shared" ca="1" si="27"/>
        <v>343125.8638251368</v>
      </c>
      <c r="Z48" s="23">
        <f t="shared" ca="1" si="27"/>
        <v>67996.934286667471</v>
      </c>
      <c r="AA48" s="23">
        <f t="shared" ca="1" si="27"/>
        <v>1643479.9559317562</v>
      </c>
      <c r="AB48" s="23">
        <f t="shared" ca="1" si="27"/>
        <v>354473.51970712794</v>
      </c>
      <c r="AC48" s="23">
        <f t="shared" ca="1" si="27"/>
        <v>113743.1739110677</v>
      </c>
      <c r="AD48" s="23">
        <f t="shared" ca="1" si="27"/>
        <v>0</v>
      </c>
      <c r="AE48" s="23">
        <f t="shared" ca="1" si="27"/>
        <v>261057.21113188661</v>
      </c>
      <c r="AF48" s="23">
        <f t="shared" ca="1" si="27"/>
        <v>0</v>
      </c>
      <c r="AG48" s="23">
        <f t="shared" ca="1" si="27"/>
        <v>0</v>
      </c>
      <c r="AH48" s="23">
        <f t="shared" ca="1" si="27"/>
        <v>23055.416703150058</v>
      </c>
      <c r="AI48" s="23">
        <f t="shared" ca="1" si="27"/>
        <v>0</v>
      </c>
      <c r="AJ48" s="21">
        <f t="shared" ca="1" si="7"/>
        <v>13767393.6005728</v>
      </c>
      <c r="AK48" s="22">
        <f t="shared" ca="1" si="11"/>
        <v>8.3240565109217388E-3</v>
      </c>
    </row>
    <row r="49" spans="2:38" s="6" customFormat="1" x14ac:dyDescent="0.2">
      <c r="B49" s="1"/>
      <c r="C49" s="25" t="s">
        <v>20</v>
      </c>
      <c r="D49" s="23">
        <f t="shared" ca="1" si="25"/>
        <v>728228.00439352402</v>
      </c>
      <c r="E49" s="23">
        <f t="shared" ca="1" si="25"/>
        <v>3242.5792779502499</v>
      </c>
      <c r="F49" s="23">
        <f t="shared" ca="1" si="25"/>
        <v>19827.107511662678</v>
      </c>
      <c r="G49" s="23">
        <f t="shared" ca="1" si="25"/>
        <v>5138001.1571239037</v>
      </c>
      <c r="H49" s="23">
        <f t="shared" ca="1" si="25"/>
        <v>51930.867388502127</v>
      </c>
      <c r="I49" s="23">
        <f t="shared" ca="1" si="25"/>
        <v>38.18287212783337</v>
      </c>
      <c r="J49" s="23">
        <f t="shared" ca="1" si="25"/>
        <v>21010.998218871537</v>
      </c>
      <c r="K49" s="23">
        <f t="shared" ca="1" si="25"/>
        <v>27.708905753144681</v>
      </c>
      <c r="L49" s="23">
        <f t="shared" ca="1" si="25"/>
        <v>16513.122383586571</v>
      </c>
      <c r="M49" s="23">
        <f t="shared" ca="1" si="25"/>
        <v>1087.8516398684601</v>
      </c>
      <c r="N49" s="23">
        <f t="shared" ca="1" si="26"/>
        <v>1318696.0022699134</v>
      </c>
      <c r="O49" s="23">
        <f t="shared" ca="1" si="26"/>
        <v>592.02848032168924</v>
      </c>
      <c r="P49" s="23">
        <f t="shared" ca="1" si="26"/>
        <v>7367350.9011490326</v>
      </c>
      <c r="Q49" s="23">
        <f t="shared" ca="1" si="26"/>
        <v>15537658.397959737</v>
      </c>
      <c r="R49" s="23">
        <f t="shared" ca="1" si="26"/>
        <v>1481.6506084321525</v>
      </c>
      <c r="S49" s="23">
        <f t="shared" ca="1" si="26"/>
        <v>466254.07182370039</v>
      </c>
      <c r="T49" s="23">
        <f t="shared" ca="1" si="26"/>
        <v>5351.3378413875726</v>
      </c>
      <c r="U49" s="23">
        <f t="shared" ca="1" si="26"/>
        <v>248.57659351146094</v>
      </c>
      <c r="V49" s="23">
        <f t="shared" ca="1" si="26"/>
        <v>8764388.0986924712</v>
      </c>
      <c r="W49" s="23">
        <f t="shared" ca="1" si="26"/>
        <v>3503.8742592024041</v>
      </c>
      <c r="X49" s="23">
        <f t="shared" ca="1" si="27"/>
        <v>12720.022566132844</v>
      </c>
      <c r="Y49" s="23">
        <f t="shared" ca="1" si="27"/>
        <v>74964.726562976241</v>
      </c>
      <c r="Z49" s="23">
        <f t="shared" ca="1" si="27"/>
        <v>110683.36257546519</v>
      </c>
      <c r="AA49" s="23">
        <f t="shared" ca="1" si="27"/>
        <v>10974542.609092731</v>
      </c>
      <c r="AB49" s="23">
        <f t="shared" ca="1" si="27"/>
        <v>2905103.6756417658</v>
      </c>
      <c r="AC49" s="23">
        <f t="shared" ca="1" si="27"/>
        <v>59055.242691221923</v>
      </c>
      <c r="AD49" s="23">
        <f t="shared" ca="1" si="27"/>
        <v>3103.951622467267</v>
      </c>
      <c r="AE49" s="23">
        <f t="shared" ca="1" si="27"/>
        <v>4143180.5334961875</v>
      </c>
      <c r="AF49" s="23">
        <f t="shared" ca="1" si="27"/>
        <v>52215.881193078974</v>
      </c>
      <c r="AG49" s="23">
        <f t="shared" ca="1" si="27"/>
        <v>2343.7023753182366</v>
      </c>
      <c r="AH49" s="23">
        <f t="shared" ca="1" si="27"/>
        <v>1270260.1699996784</v>
      </c>
      <c r="AI49" s="23">
        <f t="shared" ca="1" si="27"/>
        <v>8778.7632296170505</v>
      </c>
      <c r="AJ49" s="21">
        <f t="shared" ca="1" si="7"/>
        <v>59062385.160440087</v>
      </c>
      <c r="AK49" s="22">
        <f t="shared" ca="1" si="11"/>
        <v>3.5710363632290854E-2</v>
      </c>
    </row>
    <row r="50" spans="2:38" s="1" customFormat="1" ht="15" customHeight="1" x14ac:dyDescent="0.25">
      <c r="B50"/>
      <c r="C50" s="24" t="s">
        <v>21</v>
      </c>
      <c r="D50" s="21">
        <f ca="1">SUM(D45,D40:D41,D36,D30)</f>
        <v>27474692.985324249</v>
      </c>
      <c r="E50" s="21">
        <f t="shared" ref="E50:AI50" ca="1" si="28">SUM(E45,E40:E41,E36,E30)</f>
        <v>282429.9768242712</v>
      </c>
      <c r="F50" s="21">
        <f t="shared" ca="1" si="28"/>
        <v>7101532.1639436195</v>
      </c>
      <c r="G50" s="21">
        <f t="shared" ca="1" si="28"/>
        <v>166687447.11755332</v>
      </c>
      <c r="H50" s="21">
        <f t="shared" ca="1" si="28"/>
        <v>7814975.8877102118</v>
      </c>
      <c r="I50" s="21">
        <f t="shared" ca="1" si="28"/>
        <v>342436.71563015034</v>
      </c>
      <c r="J50" s="21">
        <f t="shared" ca="1" si="28"/>
        <v>1812082.8285694332</v>
      </c>
      <c r="K50" s="21">
        <f t="shared" ref="K50" ca="1" si="29">SUM(K45,K40:K41,K36,K30)</f>
        <v>859618.53703627759</v>
      </c>
      <c r="L50" s="21">
        <f t="shared" ca="1" si="28"/>
        <v>5989640.083481391</v>
      </c>
      <c r="M50" s="21">
        <f t="shared" ca="1" si="28"/>
        <v>577932.7105849128</v>
      </c>
      <c r="N50" s="21">
        <f t="shared" ca="1" si="28"/>
        <v>24579994.336299665</v>
      </c>
      <c r="O50" s="21">
        <f t="shared" ca="1" si="28"/>
        <v>405491.51719559263</v>
      </c>
      <c r="P50" s="21">
        <f t="shared" ca="1" si="28"/>
        <v>230184069.81757563</v>
      </c>
      <c r="Q50" s="21">
        <f t="shared" ca="1" si="28"/>
        <v>241969938.10938808</v>
      </c>
      <c r="R50" s="21">
        <f t="shared" ca="1" si="28"/>
        <v>102012.41469813362</v>
      </c>
      <c r="S50" s="21">
        <f t="shared" ca="1" si="28"/>
        <v>37324775.779534645</v>
      </c>
      <c r="T50" s="21">
        <f t="shared" ca="1" si="28"/>
        <v>413121.66315502464</v>
      </c>
      <c r="U50" s="21">
        <f t="shared" ca="1" si="28"/>
        <v>1274931.9192185644</v>
      </c>
      <c r="V50" s="21">
        <f t="shared" ca="1" si="28"/>
        <v>271269900.31444061</v>
      </c>
      <c r="W50" s="21">
        <f t="shared" ca="1" si="28"/>
        <v>10797389.433153372</v>
      </c>
      <c r="X50" s="21">
        <f t="shared" ca="1" si="28"/>
        <v>6405208.0273808315</v>
      </c>
      <c r="Y50" s="21">
        <f t="shared" ca="1" si="28"/>
        <v>10878554.692392353</v>
      </c>
      <c r="Z50" s="21">
        <f t="shared" ca="1" si="28"/>
        <v>27734100.020282917</v>
      </c>
      <c r="AA50" s="21">
        <f t="shared" ca="1" si="28"/>
        <v>196964273.24527812</v>
      </c>
      <c r="AB50" s="21">
        <f t="shared" ca="1" si="28"/>
        <v>120590649.38037343</v>
      </c>
      <c r="AC50" s="21">
        <f t="shared" ca="1" si="28"/>
        <v>31811054.190861158</v>
      </c>
      <c r="AD50" s="21">
        <f t="shared" ca="1" si="28"/>
        <v>971585.65321528586</v>
      </c>
      <c r="AE50" s="21">
        <f t="shared" ca="1" si="28"/>
        <v>95304494.91098237</v>
      </c>
      <c r="AF50" s="21">
        <f t="shared" ca="1" si="28"/>
        <v>30092889.56227687</v>
      </c>
      <c r="AG50" s="21">
        <f t="shared" ca="1" si="28"/>
        <v>1230895.2913702272</v>
      </c>
      <c r="AH50" s="21">
        <f t="shared" ca="1" si="28"/>
        <v>89931122.33814396</v>
      </c>
      <c r="AI50" s="21">
        <f t="shared" ca="1" si="28"/>
        <v>4749174.4685708964</v>
      </c>
      <c r="AJ50" s="21">
        <f t="shared" ca="1" si="7"/>
        <v>1653928416.0924456</v>
      </c>
      <c r="AK50" s="22">
        <f t="shared" ca="1" si="11"/>
        <v>1</v>
      </c>
      <c r="AL50" s="31"/>
    </row>
    <row r="51" spans="2:38" s="27" customFormat="1" ht="15" x14ac:dyDescent="0.25">
      <c r="B51" s="17"/>
      <c r="C51" s="17"/>
      <c r="D51" s="28" t="s">
        <v>38</v>
      </c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2:38" s="27" customFormat="1" ht="15" x14ac:dyDescent="0.25">
      <c r="B52" s="17"/>
      <c r="C52" s="17"/>
      <c r="D52" s="28" t="s">
        <v>117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  <row r="53" spans="2:38" s="15" customFormat="1" x14ac:dyDescent="0.2">
      <c r="B53" s="14"/>
      <c r="C53" s="10" t="s">
        <v>27</v>
      </c>
      <c r="D53" s="42">
        <v>2</v>
      </c>
      <c r="E53" s="42">
        <v>3</v>
      </c>
      <c r="F53" s="42">
        <v>4</v>
      </c>
      <c r="G53" s="42">
        <v>5</v>
      </c>
      <c r="H53" s="42">
        <v>6</v>
      </c>
      <c r="I53" s="42">
        <v>7</v>
      </c>
      <c r="J53" s="42">
        <v>8</v>
      </c>
      <c r="K53" s="42">
        <v>9</v>
      </c>
      <c r="L53" s="42">
        <v>10</v>
      </c>
      <c r="M53" s="42">
        <v>11</v>
      </c>
      <c r="N53" s="42">
        <v>12</v>
      </c>
      <c r="O53" s="42">
        <v>13</v>
      </c>
      <c r="P53" s="42">
        <v>14</v>
      </c>
      <c r="Q53" s="42">
        <v>15</v>
      </c>
      <c r="R53" s="42">
        <v>16</v>
      </c>
      <c r="S53" s="42">
        <v>17</v>
      </c>
      <c r="T53" s="42">
        <v>18</v>
      </c>
      <c r="U53" s="42">
        <v>19</v>
      </c>
      <c r="V53" s="42">
        <v>20</v>
      </c>
      <c r="W53" s="42">
        <v>21</v>
      </c>
      <c r="X53" s="42">
        <v>22</v>
      </c>
      <c r="Y53" s="42">
        <v>23</v>
      </c>
      <c r="Z53" s="42">
        <v>24</v>
      </c>
      <c r="AA53" s="42">
        <v>25</v>
      </c>
      <c r="AB53" s="42">
        <v>26</v>
      </c>
      <c r="AC53" s="42">
        <v>27</v>
      </c>
      <c r="AD53" s="42">
        <v>28</v>
      </c>
      <c r="AE53" s="42">
        <v>29</v>
      </c>
      <c r="AF53" s="42">
        <v>30</v>
      </c>
      <c r="AG53" s="42">
        <v>31</v>
      </c>
      <c r="AH53" s="42">
        <v>32</v>
      </c>
      <c r="AI53" s="42">
        <v>33</v>
      </c>
    </row>
    <row r="54" spans="2:38" s="15" customFormat="1" x14ac:dyDescent="0.2">
      <c r="B54" s="14"/>
      <c r="C54" s="11" t="s">
        <v>21</v>
      </c>
      <c r="D54" s="42">
        <f t="shared" ref="D54:AI54" ca="1" si="30">RANK(D55,$D$55:$AI$55,0)+COUNTIF($D$55:$AI$55,D55)-1</f>
        <v>13</v>
      </c>
      <c r="E54" s="42">
        <f t="shared" ca="1" si="30"/>
        <v>31</v>
      </c>
      <c r="F54" s="42">
        <f t="shared" ca="1" si="30"/>
        <v>18</v>
      </c>
      <c r="G54" s="42">
        <f t="shared" ca="1" si="30"/>
        <v>5</v>
      </c>
      <c r="H54" s="42">
        <f t="shared" ca="1" si="30"/>
        <v>17</v>
      </c>
      <c r="I54" s="42">
        <f t="shared" ca="1" si="30"/>
        <v>30</v>
      </c>
      <c r="J54" s="42">
        <f t="shared" ca="1" si="30"/>
        <v>22</v>
      </c>
      <c r="K54" s="42">
        <f t="shared" ca="1" si="30"/>
        <v>26</v>
      </c>
      <c r="L54" s="42">
        <f t="shared" ca="1" si="30"/>
        <v>20</v>
      </c>
      <c r="M54" s="42">
        <f t="shared" ca="1" si="30"/>
        <v>27</v>
      </c>
      <c r="N54" s="42">
        <f t="shared" ca="1" si="30"/>
        <v>14</v>
      </c>
      <c r="O54" s="42">
        <f t="shared" ca="1" si="30"/>
        <v>29</v>
      </c>
      <c r="P54" s="42">
        <f t="shared" ca="1" si="30"/>
        <v>3</v>
      </c>
      <c r="Q54" s="42">
        <f t="shared" ca="1" si="30"/>
        <v>2</v>
      </c>
      <c r="R54" s="42">
        <f t="shared" ca="1" si="30"/>
        <v>32</v>
      </c>
      <c r="S54" s="42">
        <f t="shared" ca="1" si="30"/>
        <v>9</v>
      </c>
      <c r="T54" s="42">
        <f t="shared" ca="1" si="30"/>
        <v>28</v>
      </c>
      <c r="U54" s="42">
        <f t="shared" ca="1" si="30"/>
        <v>23</v>
      </c>
      <c r="V54" s="42">
        <f t="shared" ca="1" si="30"/>
        <v>1</v>
      </c>
      <c r="W54" s="42">
        <f t="shared" ca="1" si="30"/>
        <v>16</v>
      </c>
      <c r="X54" s="42">
        <f t="shared" ca="1" si="30"/>
        <v>19</v>
      </c>
      <c r="Y54" s="42">
        <f t="shared" ca="1" si="30"/>
        <v>15</v>
      </c>
      <c r="Z54" s="42">
        <f t="shared" ca="1" si="30"/>
        <v>12</v>
      </c>
      <c r="AA54" s="42">
        <f t="shared" ca="1" si="30"/>
        <v>4</v>
      </c>
      <c r="AB54" s="42">
        <f t="shared" ca="1" si="30"/>
        <v>6</v>
      </c>
      <c r="AC54" s="42">
        <f t="shared" ca="1" si="30"/>
        <v>10</v>
      </c>
      <c r="AD54" s="42">
        <f t="shared" ca="1" si="30"/>
        <v>25</v>
      </c>
      <c r="AE54" s="42">
        <f t="shared" ca="1" si="30"/>
        <v>7</v>
      </c>
      <c r="AF54" s="42">
        <f t="shared" ca="1" si="30"/>
        <v>11</v>
      </c>
      <c r="AG54" s="42">
        <f t="shared" ca="1" si="30"/>
        <v>24</v>
      </c>
      <c r="AH54" s="42">
        <f t="shared" ca="1" si="30"/>
        <v>8</v>
      </c>
      <c r="AI54" s="42">
        <f t="shared" ca="1" si="30"/>
        <v>21</v>
      </c>
    </row>
    <row r="55" spans="2:38" s="15" customFormat="1" x14ac:dyDescent="0.2">
      <c r="B55" s="14"/>
      <c r="C55" s="11" t="s">
        <v>28</v>
      </c>
      <c r="D55" s="42">
        <f t="shared" ref="D55:AI55" ca="1" si="31">VLOOKUP($C$54,$C$31:$AI$50,D53,FALSE)+D58/10000000000</f>
        <v>27474692.985324249</v>
      </c>
      <c r="E55" s="42">
        <f t="shared" ca="1" si="31"/>
        <v>282429.97682427138</v>
      </c>
      <c r="F55" s="42">
        <f t="shared" ca="1" si="31"/>
        <v>7101532.1639436195</v>
      </c>
      <c r="G55" s="42">
        <f t="shared" ca="1" si="31"/>
        <v>166687447.11755332</v>
      </c>
      <c r="H55" s="42">
        <f t="shared" ca="1" si="31"/>
        <v>7814975.8877102127</v>
      </c>
      <c r="I55" s="42">
        <f t="shared" ca="1" si="31"/>
        <v>342436.71563015092</v>
      </c>
      <c r="J55" s="42">
        <f t="shared" ca="1" si="31"/>
        <v>1812082.8285694339</v>
      </c>
      <c r="K55" s="42">
        <f t="shared" ca="1" si="31"/>
        <v>859618.5370362784</v>
      </c>
      <c r="L55" s="42">
        <f t="shared" ca="1" si="31"/>
        <v>5989640.0834813919</v>
      </c>
      <c r="M55" s="42">
        <f t="shared" ca="1" si="31"/>
        <v>577932.71058491385</v>
      </c>
      <c r="N55" s="42">
        <f t="shared" ca="1" si="31"/>
        <v>24579994.336299665</v>
      </c>
      <c r="O55" s="42">
        <f t="shared" ca="1" si="31"/>
        <v>405491.51719559386</v>
      </c>
      <c r="P55" s="42">
        <f t="shared" ca="1" si="31"/>
        <v>230184069.81757563</v>
      </c>
      <c r="Q55" s="42">
        <f t="shared" ca="1" si="31"/>
        <v>241969938.10938808</v>
      </c>
      <c r="R55" s="42">
        <f t="shared" ca="1" si="31"/>
        <v>102012.41469813512</v>
      </c>
      <c r="S55" s="42">
        <f t="shared" ca="1" si="31"/>
        <v>37324775.779534645</v>
      </c>
      <c r="T55" s="42">
        <f t="shared" ca="1" si="31"/>
        <v>413121.66315502633</v>
      </c>
      <c r="U55" s="42">
        <f t="shared" ca="1" si="31"/>
        <v>1274931.9192185663</v>
      </c>
      <c r="V55" s="42">
        <f t="shared" ca="1" si="31"/>
        <v>271269900.31444061</v>
      </c>
      <c r="W55" s="42">
        <f t="shared" ca="1" si="31"/>
        <v>10797389.433153374</v>
      </c>
      <c r="X55" s="42">
        <f t="shared" ca="1" si="31"/>
        <v>6405208.0273808334</v>
      </c>
      <c r="Y55" s="42">
        <f t="shared" ca="1" si="31"/>
        <v>10878554.692392355</v>
      </c>
      <c r="Z55" s="42">
        <f t="shared" ca="1" si="31"/>
        <v>27734100.02028292</v>
      </c>
      <c r="AA55" s="42">
        <f t="shared" ca="1" si="31"/>
        <v>196964273.24527812</v>
      </c>
      <c r="AB55" s="42">
        <f t="shared" ca="1" si="31"/>
        <v>120590649.38037343</v>
      </c>
      <c r="AC55" s="42">
        <f t="shared" ca="1" si="31"/>
        <v>31811054.190861162</v>
      </c>
      <c r="AD55" s="42">
        <f t="shared" ca="1" si="31"/>
        <v>971585.65321528865</v>
      </c>
      <c r="AE55" s="42">
        <f t="shared" ca="1" si="31"/>
        <v>95304494.91098237</v>
      </c>
      <c r="AF55" s="42">
        <f t="shared" ca="1" si="31"/>
        <v>30092889.562276874</v>
      </c>
      <c r="AG55" s="42">
        <f t="shared" ca="1" si="31"/>
        <v>1230895.2913702303</v>
      </c>
      <c r="AH55" s="42">
        <f t="shared" ca="1" si="31"/>
        <v>89931122.33814396</v>
      </c>
      <c r="AI55" s="42">
        <f t="shared" ca="1" si="31"/>
        <v>4749174.4685709001</v>
      </c>
    </row>
    <row r="56" spans="2:38" x14ac:dyDescent="0.2">
      <c r="C56" s="12"/>
      <c r="D56" s="43" t="str">
        <f t="shared" ref="D56:AI56" si="32">D29</f>
        <v>4 Life Seguros</v>
      </c>
      <c r="E56" s="43" t="str">
        <f t="shared" si="32"/>
        <v>Alemana Seguros</v>
      </c>
      <c r="F56" s="43" t="str">
        <f t="shared" si="32"/>
        <v>BCI Seguros Vida</v>
      </c>
      <c r="G56" s="43" t="str">
        <f t="shared" si="32"/>
        <v>BICE Vida</v>
      </c>
      <c r="H56" s="43" t="str">
        <f t="shared" si="32"/>
        <v>BNP Paribas Cardif</v>
      </c>
      <c r="I56" s="43" t="str">
        <f t="shared" si="32"/>
        <v>Bupa</v>
      </c>
      <c r="J56" s="43" t="str">
        <f t="shared" si="32"/>
        <v>Cámara</v>
      </c>
      <c r="K56" s="43" t="str">
        <f t="shared" si="32"/>
        <v>CF Seguros de Vida</v>
      </c>
      <c r="L56" s="43" t="str">
        <f t="shared" si="32"/>
        <v>Chubb Vida</v>
      </c>
      <c r="M56" s="43" t="str">
        <f t="shared" si="32"/>
        <v>CLC</v>
      </c>
      <c r="N56" s="43" t="str">
        <f t="shared" si="32"/>
        <v>CN Life</v>
      </c>
      <c r="O56" s="43" t="str">
        <f t="shared" si="32"/>
        <v>Colmena Seguros</v>
      </c>
      <c r="P56" s="43" t="str">
        <f t="shared" si="32"/>
        <v>Confuturo</v>
      </c>
      <c r="Q56" s="43" t="str">
        <f t="shared" si="32"/>
        <v>Consorcio Nacional</v>
      </c>
      <c r="R56" s="43" t="str">
        <f t="shared" si="32"/>
        <v>Divina Pastora</v>
      </c>
      <c r="S56" s="43" t="str">
        <f t="shared" si="32"/>
        <v>Euroamérica</v>
      </c>
      <c r="T56" s="43" t="str">
        <f t="shared" si="32"/>
        <v>Help Seguros</v>
      </c>
      <c r="U56" s="43" t="str">
        <f t="shared" si="32"/>
        <v>Mapfre Vida</v>
      </c>
      <c r="V56" s="43" t="str">
        <f t="shared" si="32"/>
        <v>Metlife</v>
      </c>
      <c r="W56" s="43" t="str">
        <f t="shared" si="32"/>
        <v>Mut De Carabineros</v>
      </c>
      <c r="X56" s="43" t="str">
        <f t="shared" si="32"/>
        <v>Mut. Ejerc. Y Aviac.</v>
      </c>
      <c r="Y56" s="43" t="str">
        <f t="shared" si="32"/>
        <v>Mutual De Seguros</v>
      </c>
      <c r="Z56" s="43" t="str">
        <f t="shared" si="32"/>
        <v>Ohio National</v>
      </c>
      <c r="AA56" s="43" t="str">
        <f t="shared" si="32"/>
        <v>Penta Vida</v>
      </c>
      <c r="AB56" s="43" t="str">
        <f t="shared" si="32"/>
        <v>Principal</v>
      </c>
      <c r="AC56" s="43" t="str">
        <f t="shared" si="32"/>
        <v>Renta Nacional</v>
      </c>
      <c r="AD56" s="43" t="str">
        <f t="shared" si="32"/>
        <v>Save Seguros</v>
      </c>
      <c r="AE56" s="43" t="str">
        <f t="shared" si="32"/>
        <v>Security Prevision</v>
      </c>
      <c r="AF56" s="43" t="str">
        <f t="shared" si="32"/>
        <v>Sura</v>
      </c>
      <c r="AG56" s="43" t="str">
        <f t="shared" si="32"/>
        <v>Suramericana</v>
      </c>
      <c r="AH56" s="43" t="str">
        <f t="shared" si="32"/>
        <v>Zurich Chile</v>
      </c>
      <c r="AI56" s="43" t="str">
        <f t="shared" si="32"/>
        <v>Zurich Santander</v>
      </c>
    </row>
    <row r="57" spans="2:38" x14ac:dyDescent="0.2">
      <c r="C57" s="13" t="s">
        <v>29</v>
      </c>
      <c r="D57" s="42">
        <f t="shared" ref="D57:AI57" ca="1" si="33">IF($C$58=D56,D55,0)</f>
        <v>27474692.985324249</v>
      </c>
      <c r="E57" s="42">
        <f t="shared" si="33"/>
        <v>0</v>
      </c>
      <c r="F57" s="42">
        <f t="shared" si="33"/>
        <v>0</v>
      </c>
      <c r="G57" s="42">
        <f t="shared" si="33"/>
        <v>0</v>
      </c>
      <c r="H57" s="42">
        <f t="shared" si="33"/>
        <v>0</v>
      </c>
      <c r="I57" s="42">
        <f t="shared" si="33"/>
        <v>0</v>
      </c>
      <c r="J57" s="42">
        <f t="shared" si="33"/>
        <v>0</v>
      </c>
      <c r="K57" s="42">
        <f t="shared" si="33"/>
        <v>0</v>
      </c>
      <c r="L57" s="42">
        <f t="shared" si="33"/>
        <v>0</v>
      </c>
      <c r="M57" s="42">
        <f t="shared" si="33"/>
        <v>0</v>
      </c>
      <c r="N57" s="42">
        <f t="shared" si="33"/>
        <v>0</v>
      </c>
      <c r="O57" s="42">
        <f t="shared" si="33"/>
        <v>0</v>
      </c>
      <c r="P57" s="42">
        <f t="shared" si="33"/>
        <v>0</v>
      </c>
      <c r="Q57" s="42">
        <f t="shared" si="33"/>
        <v>0</v>
      </c>
      <c r="R57" s="42">
        <f t="shared" si="33"/>
        <v>0</v>
      </c>
      <c r="S57" s="42">
        <f t="shared" si="33"/>
        <v>0</v>
      </c>
      <c r="T57" s="42">
        <f t="shared" si="33"/>
        <v>0</v>
      </c>
      <c r="U57" s="42">
        <f t="shared" si="33"/>
        <v>0</v>
      </c>
      <c r="V57" s="42">
        <f t="shared" si="33"/>
        <v>0</v>
      </c>
      <c r="W57" s="42">
        <f t="shared" si="33"/>
        <v>0</v>
      </c>
      <c r="X57" s="42">
        <f t="shared" si="33"/>
        <v>0</v>
      </c>
      <c r="Y57" s="42">
        <f t="shared" si="33"/>
        <v>0</v>
      </c>
      <c r="Z57" s="42">
        <f t="shared" si="33"/>
        <v>0</v>
      </c>
      <c r="AA57" s="42">
        <f t="shared" si="33"/>
        <v>0</v>
      </c>
      <c r="AB57" s="42">
        <f t="shared" si="33"/>
        <v>0</v>
      </c>
      <c r="AC57" s="42">
        <f t="shared" si="33"/>
        <v>0</v>
      </c>
      <c r="AD57" s="42">
        <f t="shared" si="33"/>
        <v>0</v>
      </c>
      <c r="AE57" s="42">
        <f t="shared" si="33"/>
        <v>0</v>
      </c>
      <c r="AF57" s="42">
        <f t="shared" si="33"/>
        <v>0</v>
      </c>
      <c r="AG57" s="42">
        <f t="shared" si="33"/>
        <v>0</v>
      </c>
      <c r="AH57" s="42">
        <f t="shared" si="33"/>
        <v>0</v>
      </c>
      <c r="AI57" s="42">
        <f t="shared" si="33"/>
        <v>0</v>
      </c>
    </row>
    <row r="58" spans="2:38" x14ac:dyDescent="0.2">
      <c r="C58" s="11" t="s">
        <v>71</v>
      </c>
      <c r="D58" s="42">
        <v>1</v>
      </c>
      <c r="E58" s="42">
        <v>2</v>
      </c>
      <c r="F58" s="42">
        <v>3</v>
      </c>
      <c r="G58" s="42">
        <v>4</v>
      </c>
      <c r="H58" s="42">
        <v>5</v>
      </c>
      <c r="I58" s="42">
        <v>6</v>
      </c>
      <c r="J58" s="42">
        <v>7</v>
      </c>
      <c r="K58" s="42">
        <v>8</v>
      </c>
      <c r="L58" s="42">
        <v>9</v>
      </c>
      <c r="M58" s="42">
        <v>10</v>
      </c>
      <c r="N58" s="42">
        <v>11</v>
      </c>
      <c r="O58" s="42">
        <v>12</v>
      </c>
      <c r="P58" s="42">
        <v>13</v>
      </c>
      <c r="Q58" s="42">
        <v>14</v>
      </c>
      <c r="R58" s="42">
        <v>15</v>
      </c>
      <c r="S58" s="42">
        <v>16</v>
      </c>
      <c r="T58" s="42">
        <v>17</v>
      </c>
      <c r="U58" s="42">
        <v>19</v>
      </c>
      <c r="V58" s="42">
        <v>20</v>
      </c>
      <c r="W58" s="42">
        <v>21</v>
      </c>
      <c r="X58" s="42">
        <v>22</v>
      </c>
      <c r="Y58" s="42">
        <v>23</v>
      </c>
      <c r="Z58" s="42">
        <v>24</v>
      </c>
      <c r="AA58" s="42">
        <v>25</v>
      </c>
      <c r="AB58" s="42">
        <v>26</v>
      </c>
      <c r="AC58" s="42">
        <v>27</v>
      </c>
      <c r="AD58" s="42">
        <v>28</v>
      </c>
      <c r="AE58" s="42">
        <v>29</v>
      </c>
      <c r="AF58" s="42">
        <v>30</v>
      </c>
      <c r="AG58" s="42">
        <v>31</v>
      </c>
      <c r="AH58" s="42">
        <v>32</v>
      </c>
      <c r="AI58" s="42">
        <v>33</v>
      </c>
    </row>
    <row r="59" spans="2:38" s="16" customFormat="1" x14ac:dyDescent="0.2">
      <c r="B59" s="14"/>
      <c r="C59" s="12" t="s">
        <v>28</v>
      </c>
      <c r="D59" s="42">
        <f t="shared" ref="D59:AI59" ca="1" si="34">HLOOKUP(D58,$D$54:$AI$56,2,FALSE)</f>
        <v>271269900.31444061</v>
      </c>
      <c r="E59" s="42">
        <f t="shared" ca="1" si="34"/>
        <v>241969938.10938808</v>
      </c>
      <c r="F59" s="42">
        <f t="shared" ca="1" si="34"/>
        <v>230184069.81757563</v>
      </c>
      <c r="G59" s="42">
        <f t="shared" ca="1" si="34"/>
        <v>196964273.24527812</v>
      </c>
      <c r="H59" s="42">
        <f t="shared" ca="1" si="34"/>
        <v>166687447.11755332</v>
      </c>
      <c r="I59" s="42">
        <f t="shared" ca="1" si="34"/>
        <v>120590649.38037343</v>
      </c>
      <c r="J59" s="42">
        <f t="shared" ca="1" si="34"/>
        <v>95304494.91098237</v>
      </c>
      <c r="K59" s="42">
        <f t="shared" ca="1" si="34"/>
        <v>89931122.33814396</v>
      </c>
      <c r="L59" s="42">
        <f t="shared" ca="1" si="34"/>
        <v>37324775.779534645</v>
      </c>
      <c r="M59" s="42">
        <f t="shared" ca="1" si="34"/>
        <v>31811054.190861162</v>
      </c>
      <c r="N59" s="42">
        <f t="shared" ca="1" si="34"/>
        <v>30092889.562276874</v>
      </c>
      <c r="O59" s="42">
        <f t="shared" ca="1" si="34"/>
        <v>27734100.02028292</v>
      </c>
      <c r="P59" s="42">
        <f t="shared" ca="1" si="34"/>
        <v>27474692.985324249</v>
      </c>
      <c r="Q59" s="42">
        <f t="shared" ca="1" si="34"/>
        <v>24579994.336299665</v>
      </c>
      <c r="R59" s="42">
        <f t="shared" ca="1" si="34"/>
        <v>10878554.692392355</v>
      </c>
      <c r="S59" s="42">
        <f t="shared" ca="1" si="34"/>
        <v>10797389.433153374</v>
      </c>
      <c r="T59" s="42">
        <f t="shared" ca="1" si="34"/>
        <v>7814975.8877102127</v>
      </c>
      <c r="U59" s="42">
        <f t="shared" ca="1" si="34"/>
        <v>6405208.0273808334</v>
      </c>
      <c r="V59" s="42">
        <f t="shared" ca="1" si="34"/>
        <v>5989640.0834813919</v>
      </c>
      <c r="W59" s="42">
        <f t="shared" ca="1" si="34"/>
        <v>4749174.4685709001</v>
      </c>
      <c r="X59" s="42">
        <f t="shared" ca="1" si="34"/>
        <v>1812082.8285694339</v>
      </c>
      <c r="Y59" s="42">
        <f t="shared" ca="1" si="34"/>
        <v>1274931.9192185663</v>
      </c>
      <c r="Z59" s="42">
        <f t="shared" ca="1" si="34"/>
        <v>1230895.2913702303</v>
      </c>
      <c r="AA59" s="42">
        <f t="shared" ca="1" si="34"/>
        <v>971585.65321528865</v>
      </c>
      <c r="AB59" s="42">
        <f t="shared" ca="1" si="34"/>
        <v>859618.5370362784</v>
      </c>
      <c r="AC59" s="42">
        <f t="shared" ca="1" si="34"/>
        <v>577932.71058491385</v>
      </c>
      <c r="AD59" s="42">
        <f t="shared" ca="1" si="34"/>
        <v>413121.66315502633</v>
      </c>
      <c r="AE59" s="42">
        <f t="shared" ca="1" si="34"/>
        <v>405491.51719559386</v>
      </c>
      <c r="AF59" s="42">
        <f t="shared" ca="1" si="34"/>
        <v>342436.71563015092</v>
      </c>
      <c r="AG59" s="42">
        <f t="shared" ca="1" si="34"/>
        <v>282429.97682427138</v>
      </c>
      <c r="AH59" s="42">
        <f t="shared" ca="1" si="34"/>
        <v>102012.41469813512</v>
      </c>
      <c r="AI59" s="42" t="e">
        <f t="shared" ca="1" si="34"/>
        <v>#N/A</v>
      </c>
    </row>
    <row r="60" spans="2:38" x14ac:dyDescent="0.2">
      <c r="C60" s="12" t="s">
        <v>30</v>
      </c>
      <c r="D60" s="43" t="str">
        <f t="shared" ref="D60:AI60" ca="1" si="35">HLOOKUP(D58,$D$54:$AI$56,3,FALSE)</f>
        <v>Metlife</v>
      </c>
      <c r="E60" s="43" t="str">
        <f t="shared" ca="1" si="35"/>
        <v>Consorcio Nacional</v>
      </c>
      <c r="F60" s="43" t="str">
        <f t="shared" ca="1" si="35"/>
        <v>Confuturo</v>
      </c>
      <c r="G60" s="43" t="str">
        <f t="shared" ca="1" si="35"/>
        <v>Penta Vida</v>
      </c>
      <c r="H60" s="43" t="str">
        <f t="shared" ca="1" si="35"/>
        <v>BICE Vida</v>
      </c>
      <c r="I60" s="43" t="str">
        <f t="shared" ca="1" si="35"/>
        <v>Principal</v>
      </c>
      <c r="J60" s="43" t="str">
        <f t="shared" ca="1" si="35"/>
        <v>Security Prevision</v>
      </c>
      <c r="K60" s="43" t="str">
        <f t="shared" ca="1" si="35"/>
        <v>Zurich Chile</v>
      </c>
      <c r="L60" s="43" t="str">
        <f t="shared" ca="1" si="35"/>
        <v>Euroamérica</v>
      </c>
      <c r="M60" s="43" t="str">
        <f t="shared" ca="1" si="35"/>
        <v>Renta Nacional</v>
      </c>
      <c r="N60" s="43" t="str">
        <f t="shared" ca="1" si="35"/>
        <v>Sura</v>
      </c>
      <c r="O60" s="43" t="str">
        <f t="shared" ca="1" si="35"/>
        <v>Ohio National</v>
      </c>
      <c r="P60" s="43" t="str">
        <f t="shared" ca="1" si="35"/>
        <v>4 Life Seguros</v>
      </c>
      <c r="Q60" s="43" t="str">
        <f t="shared" ca="1" si="35"/>
        <v>CN Life</v>
      </c>
      <c r="R60" s="43" t="str">
        <f t="shared" ca="1" si="35"/>
        <v>Mutual De Seguros</v>
      </c>
      <c r="S60" s="43" t="str">
        <f t="shared" ca="1" si="35"/>
        <v>Mut De Carabineros</v>
      </c>
      <c r="T60" s="43" t="str">
        <f t="shared" ca="1" si="35"/>
        <v>BNP Paribas Cardif</v>
      </c>
      <c r="U60" s="43" t="str">
        <f t="shared" ca="1" si="35"/>
        <v>Mut. Ejerc. Y Aviac.</v>
      </c>
      <c r="V60" s="43" t="str">
        <f t="shared" ca="1" si="35"/>
        <v>Chubb Vida</v>
      </c>
      <c r="W60" s="43" t="str">
        <f t="shared" ca="1" si="35"/>
        <v>Zurich Santander</v>
      </c>
      <c r="X60" s="43" t="str">
        <f t="shared" ca="1" si="35"/>
        <v>Cámara</v>
      </c>
      <c r="Y60" s="43" t="str">
        <f t="shared" ca="1" si="35"/>
        <v>Mapfre Vida</v>
      </c>
      <c r="Z60" s="43" t="str">
        <f t="shared" ca="1" si="35"/>
        <v>Suramericana</v>
      </c>
      <c r="AA60" s="43" t="str">
        <f t="shared" ca="1" si="35"/>
        <v>Save Seguros</v>
      </c>
      <c r="AB60" s="43" t="str">
        <f t="shared" ca="1" si="35"/>
        <v>CF Seguros de Vida</v>
      </c>
      <c r="AC60" s="43" t="str">
        <f t="shared" ca="1" si="35"/>
        <v>CLC</v>
      </c>
      <c r="AD60" s="43" t="str">
        <f t="shared" ca="1" si="35"/>
        <v>Help Seguros</v>
      </c>
      <c r="AE60" s="43" t="str">
        <f t="shared" ca="1" si="35"/>
        <v>Colmena Seguros</v>
      </c>
      <c r="AF60" s="43" t="str">
        <f t="shared" ca="1" si="35"/>
        <v>Bupa</v>
      </c>
      <c r="AG60" s="43" t="str">
        <f t="shared" ca="1" si="35"/>
        <v>Alemana Seguros</v>
      </c>
      <c r="AH60" s="43" t="str">
        <f t="shared" ca="1" si="35"/>
        <v>Divina Pastora</v>
      </c>
      <c r="AI60" s="43" t="e">
        <f t="shared" ca="1" si="35"/>
        <v>#N/A</v>
      </c>
    </row>
    <row r="61" spans="2:38" x14ac:dyDescent="0.2">
      <c r="C61" s="12"/>
      <c r="D61" s="42">
        <f t="shared" ref="D61:AI61" ca="1" si="36">IF($C$58=D60,D59,0)</f>
        <v>0</v>
      </c>
      <c r="E61" s="42">
        <f t="shared" ca="1" si="36"/>
        <v>0</v>
      </c>
      <c r="F61" s="42">
        <f t="shared" ca="1" si="36"/>
        <v>0</v>
      </c>
      <c r="G61" s="42">
        <f t="shared" ca="1" si="36"/>
        <v>0</v>
      </c>
      <c r="H61" s="42">
        <f t="shared" ca="1" si="36"/>
        <v>0</v>
      </c>
      <c r="I61" s="42">
        <f t="shared" ca="1" si="36"/>
        <v>0</v>
      </c>
      <c r="J61" s="42">
        <f t="shared" ca="1" si="36"/>
        <v>0</v>
      </c>
      <c r="K61" s="42">
        <f t="shared" ca="1" si="36"/>
        <v>0</v>
      </c>
      <c r="L61" s="42">
        <f t="shared" ca="1" si="36"/>
        <v>0</v>
      </c>
      <c r="M61" s="42">
        <f t="shared" ca="1" si="36"/>
        <v>0</v>
      </c>
      <c r="N61" s="42">
        <f t="shared" ca="1" si="36"/>
        <v>0</v>
      </c>
      <c r="O61" s="42">
        <f t="shared" ca="1" si="36"/>
        <v>0</v>
      </c>
      <c r="P61" s="42">
        <f t="shared" ca="1" si="36"/>
        <v>27474692.985324249</v>
      </c>
      <c r="Q61" s="42">
        <f t="shared" ca="1" si="36"/>
        <v>0</v>
      </c>
      <c r="R61" s="42">
        <f t="shared" ca="1" si="36"/>
        <v>0</v>
      </c>
      <c r="S61" s="42">
        <f t="shared" ca="1" si="36"/>
        <v>0</v>
      </c>
      <c r="T61" s="42">
        <f t="shared" ca="1" si="36"/>
        <v>0</v>
      </c>
      <c r="U61" s="42">
        <f t="shared" ca="1" si="36"/>
        <v>0</v>
      </c>
      <c r="V61" s="42">
        <f t="shared" ca="1" si="36"/>
        <v>0</v>
      </c>
      <c r="W61" s="42">
        <f t="shared" ca="1" si="36"/>
        <v>0</v>
      </c>
      <c r="X61" s="42">
        <f t="shared" ca="1" si="36"/>
        <v>0</v>
      </c>
      <c r="Y61" s="42">
        <f t="shared" ca="1" si="36"/>
        <v>0</v>
      </c>
      <c r="Z61" s="42">
        <f t="shared" ca="1" si="36"/>
        <v>0</v>
      </c>
      <c r="AA61" s="42">
        <f t="shared" ca="1" si="36"/>
        <v>0</v>
      </c>
      <c r="AB61" s="42">
        <f t="shared" ca="1" si="36"/>
        <v>0</v>
      </c>
      <c r="AC61" s="42">
        <f t="shared" ca="1" si="36"/>
        <v>0</v>
      </c>
      <c r="AD61" s="42">
        <f t="shared" ca="1" si="36"/>
        <v>0</v>
      </c>
      <c r="AE61" s="42">
        <f t="shared" ca="1" si="36"/>
        <v>0</v>
      </c>
      <c r="AF61" s="42">
        <f t="shared" ca="1" si="36"/>
        <v>0</v>
      </c>
      <c r="AG61" s="42">
        <f t="shared" ca="1" si="36"/>
        <v>0</v>
      </c>
      <c r="AH61" s="42">
        <f t="shared" ca="1" si="36"/>
        <v>0</v>
      </c>
      <c r="AI61" s="42" t="e">
        <f t="shared" ca="1" si="36"/>
        <v>#N/A</v>
      </c>
    </row>
    <row r="62" spans="2:38" s="15" customFormat="1" x14ac:dyDescent="0.2">
      <c r="B62" s="14"/>
      <c r="C62" s="1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</row>
    <row r="63" spans="2:38" s="15" customFormat="1" x14ac:dyDescent="0.2">
      <c r="B63" s="14"/>
      <c r="C63" s="12"/>
      <c r="D63" s="43" t="str">
        <f t="shared" ref="D63:AI63" ca="1" si="37">IF($C$55=$C$59,D60,D56)</f>
        <v>Metlife</v>
      </c>
      <c r="E63" s="43" t="str">
        <f t="shared" ca="1" si="37"/>
        <v>Consorcio Nacional</v>
      </c>
      <c r="F63" s="43" t="str">
        <f t="shared" ca="1" si="37"/>
        <v>Confuturo</v>
      </c>
      <c r="G63" s="43" t="str">
        <f t="shared" ca="1" si="37"/>
        <v>Penta Vida</v>
      </c>
      <c r="H63" s="43" t="str">
        <f t="shared" ca="1" si="37"/>
        <v>BICE Vida</v>
      </c>
      <c r="I63" s="43" t="str">
        <f t="shared" ca="1" si="37"/>
        <v>Principal</v>
      </c>
      <c r="J63" s="43" t="str">
        <f t="shared" ca="1" si="37"/>
        <v>Security Prevision</v>
      </c>
      <c r="K63" s="43" t="str">
        <f t="shared" ca="1" si="37"/>
        <v>Zurich Chile</v>
      </c>
      <c r="L63" s="43" t="str">
        <f t="shared" ca="1" si="37"/>
        <v>Euroamérica</v>
      </c>
      <c r="M63" s="43" t="str">
        <f t="shared" ca="1" si="37"/>
        <v>Renta Nacional</v>
      </c>
      <c r="N63" s="43" t="str">
        <f t="shared" ca="1" si="37"/>
        <v>Sura</v>
      </c>
      <c r="O63" s="43" t="str">
        <f t="shared" ca="1" si="37"/>
        <v>Ohio National</v>
      </c>
      <c r="P63" s="43" t="str">
        <f t="shared" ca="1" si="37"/>
        <v>4 Life Seguros</v>
      </c>
      <c r="Q63" s="43" t="str">
        <f t="shared" ca="1" si="37"/>
        <v>CN Life</v>
      </c>
      <c r="R63" s="43" t="str">
        <f t="shared" ca="1" si="37"/>
        <v>Mutual De Seguros</v>
      </c>
      <c r="S63" s="43" t="str">
        <f t="shared" ca="1" si="37"/>
        <v>Mut De Carabineros</v>
      </c>
      <c r="T63" s="43" t="str">
        <f t="shared" ca="1" si="37"/>
        <v>BNP Paribas Cardif</v>
      </c>
      <c r="U63" s="43" t="str">
        <f t="shared" ca="1" si="37"/>
        <v>Mut. Ejerc. Y Aviac.</v>
      </c>
      <c r="V63" s="43" t="str">
        <f t="shared" ca="1" si="37"/>
        <v>Chubb Vida</v>
      </c>
      <c r="W63" s="43" t="str">
        <f t="shared" ca="1" si="37"/>
        <v>Zurich Santander</v>
      </c>
      <c r="X63" s="43" t="str">
        <f t="shared" ca="1" si="37"/>
        <v>Cámara</v>
      </c>
      <c r="Y63" s="43" t="str">
        <f t="shared" ca="1" si="37"/>
        <v>Mapfre Vida</v>
      </c>
      <c r="Z63" s="43" t="str">
        <f t="shared" ca="1" si="37"/>
        <v>Suramericana</v>
      </c>
      <c r="AA63" s="43" t="str">
        <f t="shared" ca="1" si="37"/>
        <v>Save Seguros</v>
      </c>
      <c r="AB63" s="43" t="str">
        <f t="shared" ca="1" si="37"/>
        <v>CF Seguros de Vida</v>
      </c>
      <c r="AC63" s="43" t="str">
        <f t="shared" ca="1" si="37"/>
        <v>CLC</v>
      </c>
      <c r="AD63" s="43" t="str">
        <f t="shared" ca="1" si="37"/>
        <v>Help Seguros</v>
      </c>
      <c r="AE63" s="43" t="str">
        <f t="shared" ca="1" si="37"/>
        <v>Colmena Seguros</v>
      </c>
      <c r="AF63" s="43" t="str">
        <f t="shared" ca="1" si="37"/>
        <v>Bupa</v>
      </c>
      <c r="AG63" s="43" t="str">
        <f t="shared" ca="1" si="37"/>
        <v>Alemana Seguros</v>
      </c>
      <c r="AH63" s="43" t="str">
        <f t="shared" ca="1" si="37"/>
        <v>Divina Pastora</v>
      </c>
      <c r="AI63" s="43" t="e">
        <f t="shared" ca="1" si="37"/>
        <v>#N/A</v>
      </c>
    </row>
    <row r="64" spans="2:38" s="15" customFormat="1" x14ac:dyDescent="0.2">
      <c r="B64" s="14"/>
      <c r="C64" s="12"/>
      <c r="D64" s="43">
        <f t="shared" ref="D64:AI64" ca="1" si="38">IF($C$55=$C$59,D59,D55)</f>
        <v>271269900.31444061</v>
      </c>
      <c r="E64" s="43">
        <f t="shared" ca="1" si="38"/>
        <v>241969938.10938808</v>
      </c>
      <c r="F64" s="43">
        <f t="shared" ca="1" si="38"/>
        <v>230184069.81757563</v>
      </c>
      <c r="G64" s="43">
        <f t="shared" ca="1" si="38"/>
        <v>196964273.24527812</v>
      </c>
      <c r="H64" s="43">
        <f t="shared" ca="1" si="38"/>
        <v>166687447.11755332</v>
      </c>
      <c r="I64" s="43">
        <f t="shared" ca="1" si="38"/>
        <v>120590649.38037343</v>
      </c>
      <c r="J64" s="43">
        <f t="shared" ca="1" si="38"/>
        <v>95304494.91098237</v>
      </c>
      <c r="K64" s="43">
        <f t="shared" ca="1" si="38"/>
        <v>89931122.33814396</v>
      </c>
      <c r="L64" s="43">
        <f t="shared" ca="1" si="38"/>
        <v>37324775.779534645</v>
      </c>
      <c r="M64" s="43">
        <f t="shared" ca="1" si="38"/>
        <v>31811054.190861162</v>
      </c>
      <c r="N64" s="43">
        <f t="shared" ca="1" si="38"/>
        <v>30092889.562276874</v>
      </c>
      <c r="O64" s="43">
        <f t="shared" ca="1" si="38"/>
        <v>27734100.02028292</v>
      </c>
      <c r="P64" s="43">
        <f t="shared" ca="1" si="38"/>
        <v>27474692.985324249</v>
      </c>
      <c r="Q64" s="43">
        <f t="shared" ca="1" si="38"/>
        <v>24579994.336299665</v>
      </c>
      <c r="R64" s="43">
        <f t="shared" ca="1" si="38"/>
        <v>10878554.692392355</v>
      </c>
      <c r="S64" s="43">
        <f t="shared" ca="1" si="38"/>
        <v>10797389.433153374</v>
      </c>
      <c r="T64" s="43">
        <f t="shared" ca="1" si="38"/>
        <v>7814975.8877102127</v>
      </c>
      <c r="U64" s="43">
        <f t="shared" ca="1" si="38"/>
        <v>6405208.0273808334</v>
      </c>
      <c r="V64" s="43">
        <f t="shared" ca="1" si="38"/>
        <v>5989640.0834813919</v>
      </c>
      <c r="W64" s="43">
        <f t="shared" ca="1" si="38"/>
        <v>4749174.4685709001</v>
      </c>
      <c r="X64" s="43">
        <f t="shared" ca="1" si="38"/>
        <v>1812082.8285694339</v>
      </c>
      <c r="Y64" s="43">
        <f t="shared" ca="1" si="38"/>
        <v>1274931.9192185663</v>
      </c>
      <c r="Z64" s="43">
        <f t="shared" ca="1" si="38"/>
        <v>1230895.2913702303</v>
      </c>
      <c r="AA64" s="43">
        <f t="shared" ca="1" si="38"/>
        <v>971585.65321528865</v>
      </c>
      <c r="AB64" s="43">
        <f t="shared" ca="1" si="38"/>
        <v>859618.5370362784</v>
      </c>
      <c r="AC64" s="43">
        <f t="shared" ca="1" si="38"/>
        <v>577932.71058491385</v>
      </c>
      <c r="AD64" s="43">
        <f t="shared" ca="1" si="38"/>
        <v>413121.66315502633</v>
      </c>
      <c r="AE64" s="43">
        <f t="shared" ca="1" si="38"/>
        <v>405491.51719559386</v>
      </c>
      <c r="AF64" s="43">
        <f t="shared" ca="1" si="38"/>
        <v>342436.71563015092</v>
      </c>
      <c r="AG64" s="43">
        <f t="shared" ca="1" si="38"/>
        <v>282429.97682427138</v>
      </c>
      <c r="AH64" s="43">
        <f t="shared" ca="1" si="38"/>
        <v>102012.41469813512</v>
      </c>
      <c r="AI64" s="43" t="e">
        <f t="shared" ca="1" si="38"/>
        <v>#N/A</v>
      </c>
    </row>
    <row r="65" spans="2:35" s="15" customFormat="1" ht="15" x14ac:dyDescent="0.25">
      <c r="B65" s="17"/>
      <c r="C65" s="17"/>
      <c r="D65" s="43">
        <f t="shared" ref="D65:AI65" ca="1" si="39">IF($C$55=$C$59,D61,D57)</f>
        <v>0</v>
      </c>
      <c r="E65" s="43">
        <f t="shared" ca="1" si="39"/>
        <v>0</v>
      </c>
      <c r="F65" s="43">
        <f t="shared" ca="1" si="39"/>
        <v>0</v>
      </c>
      <c r="G65" s="43">
        <f t="shared" ca="1" si="39"/>
        <v>0</v>
      </c>
      <c r="H65" s="43">
        <f t="shared" ca="1" si="39"/>
        <v>0</v>
      </c>
      <c r="I65" s="43">
        <f t="shared" ca="1" si="39"/>
        <v>0</v>
      </c>
      <c r="J65" s="43">
        <f t="shared" ca="1" si="39"/>
        <v>0</v>
      </c>
      <c r="K65" s="43">
        <f t="shared" ca="1" si="39"/>
        <v>0</v>
      </c>
      <c r="L65" s="43">
        <f t="shared" ca="1" si="39"/>
        <v>0</v>
      </c>
      <c r="M65" s="43">
        <f t="shared" ca="1" si="39"/>
        <v>0</v>
      </c>
      <c r="N65" s="43">
        <f t="shared" ca="1" si="39"/>
        <v>0</v>
      </c>
      <c r="O65" s="43">
        <f t="shared" ca="1" si="39"/>
        <v>0</v>
      </c>
      <c r="P65" s="43">
        <f t="shared" ca="1" si="39"/>
        <v>27474692.985324249</v>
      </c>
      <c r="Q65" s="43">
        <f t="shared" ca="1" si="39"/>
        <v>0</v>
      </c>
      <c r="R65" s="43">
        <f t="shared" ca="1" si="39"/>
        <v>0</v>
      </c>
      <c r="S65" s="43">
        <f t="shared" ca="1" si="39"/>
        <v>0</v>
      </c>
      <c r="T65" s="43">
        <f t="shared" ca="1" si="39"/>
        <v>0</v>
      </c>
      <c r="U65" s="43">
        <f t="shared" ca="1" si="39"/>
        <v>0</v>
      </c>
      <c r="V65" s="43">
        <f t="shared" ca="1" si="39"/>
        <v>0</v>
      </c>
      <c r="W65" s="43">
        <f t="shared" ca="1" si="39"/>
        <v>0</v>
      </c>
      <c r="X65" s="43">
        <f t="shared" ca="1" si="39"/>
        <v>0</v>
      </c>
      <c r="Y65" s="43">
        <f t="shared" ca="1" si="39"/>
        <v>0</v>
      </c>
      <c r="Z65" s="43">
        <f t="shared" ca="1" si="39"/>
        <v>0</v>
      </c>
      <c r="AA65" s="43">
        <f t="shared" ca="1" si="39"/>
        <v>0</v>
      </c>
      <c r="AB65" s="43">
        <f t="shared" ca="1" si="39"/>
        <v>0</v>
      </c>
      <c r="AC65" s="43">
        <f t="shared" ca="1" si="39"/>
        <v>0</v>
      </c>
      <c r="AD65" s="43">
        <f t="shared" ca="1" si="39"/>
        <v>0</v>
      </c>
      <c r="AE65" s="43">
        <f t="shared" ca="1" si="39"/>
        <v>0</v>
      </c>
      <c r="AF65" s="43">
        <f t="shared" ca="1" si="39"/>
        <v>0</v>
      </c>
      <c r="AG65" s="43">
        <f t="shared" ca="1" si="39"/>
        <v>0</v>
      </c>
      <c r="AH65" s="43">
        <f t="shared" ca="1" si="39"/>
        <v>0</v>
      </c>
      <c r="AI65" s="43" t="e">
        <f t="shared" ca="1" si="39"/>
        <v>#N/A</v>
      </c>
    </row>
    <row r="66" spans="2:35" s="15" customFormat="1" ht="15" x14ac:dyDescent="0.25">
      <c r="B66" s="17"/>
      <c r="C66" s="17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</row>
    <row r="67" spans="2:35" ht="15" x14ac:dyDescent="0.25">
      <c r="B67" s="17"/>
      <c r="C67" s="17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</row>
    <row r="68" spans="2:35" ht="15" x14ac:dyDescent="0.25">
      <c r="B68" s="17"/>
      <c r="C68" s="17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</row>
    <row r="69" spans="2:35" s="16" customFormat="1" ht="15" x14ac:dyDescent="0.25">
      <c r="B69" s="17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</row>
    <row r="70" spans="2:35" ht="15" x14ac:dyDescent="0.25">
      <c r="B70" s="17"/>
      <c r="C70" s="17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</row>
    <row r="71" spans="2:35" ht="15" x14ac:dyDescent="0.25">
      <c r="B71" s="17"/>
      <c r="C71" s="17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</row>
    <row r="72" spans="2:35" ht="15" x14ac:dyDescent="0.25">
      <c r="B72" s="17"/>
      <c r="C72" s="17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</row>
    <row r="73" spans="2:35" ht="15" x14ac:dyDescent="0.25">
      <c r="B73" s="17"/>
      <c r="C73" s="17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</row>
    <row r="74" spans="2:35" ht="15" x14ac:dyDescent="0.25"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</row>
    <row r="75" spans="2:35" s="16" customFormat="1" ht="15" x14ac:dyDescent="0.25"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2:35" s="15" customFormat="1" ht="15" x14ac:dyDescent="0.25"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</row>
    <row r="77" spans="2:35" s="15" customFormat="1" ht="15" x14ac:dyDescent="0.25"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</row>
    <row r="78" spans="2:35" ht="15" x14ac:dyDescent="0.25"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</row>
    <row r="79" spans="2:35" ht="15" x14ac:dyDescent="0.25"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</row>
    <row r="80" spans="2:35" ht="15" x14ac:dyDescent="0.25"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</row>
    <row r="81" spans="2:15" ht="15" x14ac:dyDescent="0.25"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2:15" ht="15" x14ac:dyDescent="0.25"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</row>
    <row r="83" spans="2:15" ht="15" x14ac:dyDescent="0.25"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</row>
    <row r="84" spans="2:15" ht="15" x14ac:dyDescent="0.25"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spans="2:15" ht="15" x14ac:dyDescent="0.25"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</row>
    <row r="86" spans="2:15" ht="15" x14ac:dyDescent="0.25"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2:15" ht="15" x14ac:dyDescent="0.25"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</row>
    <row r="88" spans="2:15" ht="15" x14ac:dyDescent="0.25"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</row>
    <row r="89" spans="2:15" ht="15" x14ac:dyDescent="0.25"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</row>
    <row r="90" spans="2:15" ht="15" x14ac:dyDescent="0.25"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</row>
    <row r="91" spans="2:15" ht="15" x14ac:dyDescent="0.25"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</row>
    <row r="92" spans="2:15" ht="15" x14ac:dyDescent="0.25"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</row>
    <row r="93" spans="2:15" ht="15" x14ac:dyDescent="0.25"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2:15" ht="15" x14ac:dyDescent="0.25"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</row>
    <row r="95" spans="2:15" ht="15" x14ac:dyDescent="0.25"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</row>
    <row r="96" spans="2:15" ht="15" x14ac:dyDescent="0.25"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</row>
    <row r="97" spans="2:15" ht="15" x14ac:dyDescent="0.25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</row>
    <row r="98" spans="2:15" ht="15" x14ac:dyDescent="0.25"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</row>
    <row r="99" spans="2:15" ht="15" x14ac:dyDescent="0.25"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</row>
    <row r="100" spans="2:15" ht="15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</row>
    <row r="101" spans="2:15" ht="15" x14ac:dyDescent="0.25"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</row>
    <row r="102" spans="2:15" ht="15" x14ac:dyDescent="0.25"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</row>
    <row r="103" spans="2:15" ht="15" x14ac:dyDescent="0.25"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</row>
    <row r="104" spans="2:15" ht="15" x14ac:dyDescent="0.25"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</row>
    <row r="105" spans="2:15" ht="15" x14ac:dyDescent="0.25"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2:15" ht="15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</row>
    <row r="107" spans="2:15" ht="15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2:15" ht="15" x14ac:dyDescent="0.25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</row>
    <row r="109" spans="2:15" ht="15" x14ac:dyDescent="0.25"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</row>
    <row r="110" spans="2:15" ht="15" x14ac:dyDescent="0.25"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</row>
    <row r="111" spans="2:15" ht="15" x14ac:dyDescent="0.25"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</row>
    <row r="112" spans="2:15" ht="15" x14ac:dyDescent="0.25"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</row>
    <row r="113" spans="2:15" ht="15" x14ac:dyDescent="0.25"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</row>
    <row r="114" spans="2:15" ht="15" x14ac:dyDescent="0.25"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2:15" ht="15" x14ac:dyDescent="0.25"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</row>
    <row r="116" spans="2:15" ht="15" x14ac:dyDescent="0.25"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</row>
    <row r="117" spans="2:15" ht="15" x14ac:dyDescent="0.25"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</row>
    <row r="118" spans="2:15" ht="15" x14ac:dyDescent="0.25"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</row>
    <row r="119" spans="2:15" ht="15" x14ac:dyDescent="0.25"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</row>
    <row r="120" spans="2:15" ht="15" x14ac:dyDescent="0.25"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</row>
    <row r="121" spans="2:15" ht="15" x14ac:dyDescent="0.25"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2:15" ht="15" x14ac:dyDescent="0.25"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</row>
    <row r="123" spans="2:15" ht="15" x14ac:dyDescent="0.25"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</row>
    <row r="124" spans="2:15" ht="15" x14ac:dyDescent="0.25"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</row>
    <row r="125" spans="2:15" ht="15" x14ac:dyDescent="0.25"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</row>
    <row r="126" spans="2:15" ht="15" x14ac:dyDescent="0.25"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</row>
    <row r="127" spans="2:15" ht="15" x14ac:dyDescent="0.25"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2:15" ht="15" x14ac:dyDescent="0.25"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</row>
    <row r="129" spans="2:15" ht="15" x14ac:dyDescent="0.25"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</row>
    <row r="130" spans="2:15" ht="15" x14ac:dyDescent="0.25"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</row>
    <row r="131" spans="2:15" ht="15" x14ac:dyDescent="0.25"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</row>
    <row r="132" spans="2:15" ht="15" x14ac:dyDescent="0.25"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</row>
    <row r="133" spans="2:15" ht="15" x14ac:dyDescent="0.25"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</row>
    <row r="134" spans="2:15" ht="15" x14ac:dyDescent="0.25"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</row>
    <row r="135" spans="2:15" ht="15" x14ac:dyDescent="0.25"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2:15" ht="15" x14ac:dyDescent="0.25"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</row>
    <row r="137" spans="2:15" ht="15" x14ac:dyDescent="0.25"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2:15" ht="15" x14ac:dyDescent="0.25"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2:15" ht="15" x14ac:dyDescent="0.25"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</row>
    <row r="140" spans="2:15" ht="15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</row>
    <row r="141" spans="2:15" ht="15" x14ac:dyDescent="0.25"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</row>
    <row r="142" spans="2:15" ht="15" x14ac:dyDescent="0.25"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</row>
    <row r="143" spans="2:15" ht="15" x14ac:dyDescent="0.25"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</row>
    <row r="144" spans="2:15" ht="15" x14ac:dyDescent="0.25"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</row>
    <row r="145" spans="2:15" ht="15" x14ac:dyDescent="0.25"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</row>
    <row r="146" spans="2:15" ht="15" x14ac:dyDescent="0.25"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</row>
    <row r="147" spans="2:15" ht="15" x14ac:dyDescent="0.25"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</row>
    <row r="148" spans="2:15" ht="15" x14ac:dyDescent="0.25"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</row>
    <row r="149" spans="2:15" ht="15" x14ac:dyDescent="0.25"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</row>
    <row r="150" spans="2:15" ht="15" x14ac:dyDescent="0.25"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</row>
    <row r="151" spans="2:15" ht="15" x14ac:dyDescent="0.25"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</row>
    <row r="152" spans="2:15" ht="15" x14ac:dyDescent="0.25"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</row>
    <row r="153" spans="2:15" ht="15" x14ac:dyDescent="0.25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</row>
    <row r="154" spans="2:15" ht="15" x14ac:dyDescent="0.25"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</row>
    <row r="155" spans="2:15" ht="15" x14ac:dyDescent="0.25"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</row>
    <row r="156" spans="2:15" ht="15" x14ac:dyDescent="0.25"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</row>
    <row r="157" spans="2:15" ht="15" x14ac:dyDescent="0.25"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</row>
    <row r="158" spans="2:15" ht="15" x14ac:dyDescent="0.25"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</row>
    <row r="159" spans="2:15" ht="15" x14ac:dyDescent="0.25"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</row>
    <row r="160" spans="2:15" ht="15" x14ac:dyDescent="0.25"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</row>
    <row r="161" spans="2:15" ht="15" x14ac:dyDescent="0.25"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</row>
    <row r="162" spans="2:15" ht="15" x14ac:dyDescent="0.25"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</row>
    <row r="163" spans="2:15" ht="15" x14ac:dyDescent="0.25"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</row>
    <row r="164" spans="2:15" ht="15" x14ac:dyDescent="0.25"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</row>
    <row r="165" spans="2:15" ht="15" x14ac:dyDescent="0.25"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</row>
    <row r="166" spans="2:15" ht="15" x14ac:dyDescent="0.25"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</row>
    <row r="167" spans="2:15" ht="15" x14ac:dyDescent="0.25"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</row>
    <row r="168" spans="2:15" ht="15" x14ac:dyDescent="0.25"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</row>
    <row r="169" spans="2:15" ht="15" x14ac:dyDescent="0.25"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</row>
    <row r="170" spans="2:15" ht="15" x14ac:dyDescent="0.25"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</row>
    <row r="171" spans="2:15" ht="15" x14ac:dyDescent="0.25"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</row>
    <row r="172" spans="2:15" ht="15" x14ac:dyDescent="0.25"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</row>
    <row r="173" spans="2:15" ht="15" x14ac:dyDescent="0.25"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</row>
    <row r="174" spans="2:15" ht="15" x14ac:dyDescent="0.25"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</row>
    <row r="175" spans="2:15" ht="15" x14ac:dyDescent="0.25"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</row>
    <row r="176" spans="2:15" ht="15" x14ac:dyDescent="0.25"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</row>
    <row r="177" spans="2:15" ht="15" x14ac:dyDescent="0.25"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</row>
    <row r="178" spans="2:15" ht="15" x14ac:dyDescent="0.25"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</row>
    <row r="179" spans="2:15" ht="15" x14ac:dyDescent="0.25"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</row>
    <row r="180" spans="2:15" ht="15" x14ac:dyDescent="0.25"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</row>
    <row r="181" spans="2:15" ht="15" x14ac:dyDescent="0.25"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</row>
    <row r="182" spans="2:15" ht="15" x14ac:dyDescent="0.25"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</row>
    <row r="183" spans="2:15" ht="15" x14ac:dyDescent="0.25"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</row>
    <row r="184" spans="2:15" ht="15" x14ac:dyDescent="0.25"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</row>
    <row r="185" spans="2:15" ht="15" x14ac:dyDescent="0.25"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</row>
    <row r="186" spans="2:15" ht="15" x14ac:dyDescent="0.25"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</row>
    <row r="187" spans="2:15" ht="15" x14ac:dyDescent="0.25"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</row>
    <row r="188" spans="2:15" ht="15" x14ac:dyDescent="0.25"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</row>
    <row r="189" spans="2:15" ht="15" x14ac:dyDescent="0.25"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</row>
    <row r="190" spans="2:15" ht="15" x14ac:dyDescent="0.25"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</row>
    <row r="191" spans="2:15" ht="15" x14ac:dyDescent="0.25"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</row>
    <row r="192" spans="2:15" ht="15" x14ac:dyDescent="0.25"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</row>
    <row r="193" spans="2:15" ht="15" x14ac:dyDescent="0.25"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</row>
    <row r="194" spans="2:15" ht="15" x14ac:dyDescent="0.25"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</row>
    <row r="195" spans="2:15" ht="15" x14ac:dyDescent="0.25"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</row>
    <row r="196" spans="2:15" ht="15" x14ac:dyDescent="0.25"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</row>
    <row r="197" spans="2:15" ht="15" x14ac:dyDescent="0.25"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</row>
    <row r="198" spans="2:15" ht="15" x14ac:dyDescent="0.25"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</row>
    <row r="199" spans="2:15" ht="15" x14ac:dyDescent="0.25"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</row>
    <row r="200" spans="2:15" ht="15" x14ac:dyDescent="0.25"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</row>
    <row r="201" spans="2:15" ht="15" x14ac:dyDescent="0.25"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</row>
    <row r="202" spans="2:15" ht="15" x14ac:dyDescent="0.25"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</row>
    <row r="203" spans="2:15" ht="15" x14ac:dyDescent="0.25"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</row>
    <row r="204" spans="2:15" ht="15" x14ac:dyDescent="0.25"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</row>
    <row r="205" spans="2:15" ht="15" x14ac:dyDescent="0.25"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</row>
    <row r="206" spans="2:15" ht="15" x14ac:dyDescent="0.25"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</row>
    <row r="207" spans="2:15" ht="15" x14ac:dyDescent="0.25"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</row>
    <row r="208" spans="2:15" ht="15" x14ac:dyDescent="0.25"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</row>
    <row r="209" spans="2:15" ht="15" x14ac:dyDescent="0.25"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</row>
    <row r="210" spans="2:15" ht="15" x14ac:dyDescent="0.25"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</row>
    <row r="211" spans="2:15" ht="15" x14ac:dyDescent="0.25"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</row>
    <row r="212" spans="2:15" ht="15" x14ac:dyDescent="0.25"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5" ht="15" x14ac:dyDescent="0.25"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</row>
    <row r="214" spans="2:15" ht="15" x14ac:dyDescent="0.25"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</row>
    <row r="215" spans="2:15" ht="15" x14ac:dyDescent="0.25"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</row>
    <row r="216" spans="2:15" ht="15" x14ac:dyDescent="0.25"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</row>
    <row r="217" spans="2:15" ht="15" x14ac:dyDescent="0.25"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</row>
    <row r="218" spans="2:15" ht="15" x14ac:dyDescent="0.25"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</row>
    <row r="219" spans="2:15" ht="15" x14ac:dyDescent="0.25"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</row>
    <row r="220" spans="2:15" ht="15" x14ac:dyDescent="0.25"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</row>
    <row r="221" spans="2:15" ht="15" x14ac:dyDescent="0.25"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</row>
    <row r="222" spans="2:15" ht="15" x14ac:dyDescent="0.25"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</row>
  </sheetData>
  <sheetProtection algorithmName="SHA-512" hashValue="9aj4JfIOXloT66iO7zOCOyTbmNG6AMegTpkK1GCyd40c/CMgJQubO4YRYjNc6H2loHjSN0681EFPgLFItQXWuA==" saltValue="rM5oEAS/onfwUOHC/O9EJA==" spinCount="100000" sheet="1" formatCells="0" formatColumns="0" formatRows="0" insertColumns="0" insertRows="0" insertHyperlinks="0" deleteColumns="0" deleteRows="0" sort="0" autoFilter="0" pivotTables="0"/>
  <dataValidations count="4">
    <dataValidation type="list" allowBlank="1" showInputMessage="1" showErrorMessage="1" sqref="C55" xr:uid="{00000000-0002-0000-0000-000000000000}">
      <formula1>$C$59:$C$60</formula1>
    </dataValidation>
    <dataValidation type="list" allowBlank="1" showInputMessage="1" showErrorMessage="1" sqref="C54" xr:uid="{00000000-0002-0000-0000-000001000000}">
      <formula1>$C$31:$C$50</formula1>
    </dataValidation>
    <dataValidation type="list" allowBlank="1" showInputMessage="1" showErrorMessage="1" sqref="C7" xr:uid="{00000000-0002-0000-0000-000002000000}">
      <formula1>$H$5:$H$7</formula1>
    </dataValidation>
    <dataValidation type="list" allowBlank="1" showInputMessage="1" showErrorMessage="1" sqref="C58" xr:uid="{00000000-0002-0000-0000-000003000000}">
      <formula1>$D$29:$AI$29</formula1>
    </dataValidation>
  </dataValidations>
  <pageMargins left="0.7" right="0.7" top="0.75" bottom="0.75" header="0.3" footer="0.3"/>
  <pageSetup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1D106-AE60-443D-89B4-5D670C126922}">
  <sheetPr codeName="Hoja2"/>
  <dimension ref="A1:S49"/>
  <sheetViews>
    <sheetView topLeftCell="T1" workbookViewId="0">
      <selection activeCell="U5" sqref="U5"/>
    </sheetView>
  </sheetViews>
  <sheetFormatPr baseColWidth="10" defaultColWidth="10.85546875" defaultRowHeight="15" x14ac:dyDescent="0.25"/>
  <cols>
    <col min="1" max="2" width="10.85546875" style="34" hidden="1" customWidth="1"/>
    <col min="3" max="4" width="11.140625" style="34" hidden="1" customWidth="1"/>
    <col min="5" max="5" width="12.28515625" style="34" hidden="1" customWidth="1"/>
    <col min="6" max="6" width="11.140625" style="34" hidden="1" customWidth="1"/>
    <col min="7" max="7" width="13.28515625" style="34" hidden="1" customWidth="1"/>
    <col min="8" max="8" width="11.140625" style="34" hidden="1" customWidth="1"/>
    <col min="9" max="9" width="12.28515625" style="34" hidden="1" customWidth="1"/>
    <col min="10" max="10" width="11.140625" style="34" hidden="1" customWidth="1"/>
    <col min="11" max="13" width="12.28515625" style="34" hidden="1" customWidth="1"/>
    <col min="14" max="15" width="11.140625" style="34" hidden="1" customWidth="1"/>
    <col min="16" max="16" width="12.28515625" style="34" hidden="1" customWidth="1"/>
    <col min="17" max="17" width="11.140625" style="34" hidden="1" customWidth="1"/>
    <col min="18" max="18" width="12.28515625" style="34" hidden="1" customWidth="1"/>
    <col min="19" max="19" width="13.28515625" style="34" hidden="1" customWidth="1"/>
    <col min="20" max="16384" width="10.85546875" style="34"/>
  </cols>
  <sheetData>
    <row r="1" spans="1:19" x14ac:dyDescent="0.25">
      <c r="A1" s="32" t="s">
        <v>43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x14ac:dyDescent="0.25">
      <c r="A2" s="33" t="s">
        <v>44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6" spans="1:19" ht="24" x14ac:dyDescent="0.25">
      <c r="A6" s="33"/>
      <c r="B6" s="33"/>
      <c r="C6" s="35" t="s">
        <v>47</v>
      </c>
      <c r="D6" s="35" t="s">
        <v>48</v>
      </c>
      <c r="E6" s="35" t="s">
        <v>49</v>
      </c>
      <c r="F6" s="35" t="s">
        <v>50</v>
      </c>
      <c r="G6" s="35" t="s">
        <v>51</v>
      </c>
      <c r="H6" s="35" t="s">
        <v>52</v>
      </c>
      <c r="I6" s="35" t="s">
        <v>53</v>
      </c>
      <c r="J6" s="35" t="s">
        <v>54</v>
      </c>
      <c r="K6" s="35" t="s">
        <v>55</v>
      </c>
      <c r="L6" s="35" t="s">
        <v>56</v>
      </c>
      <c r="M6" s="35" t="s">
        <v>57</v>
      </c>
      <c r="N6" s="35" t="s">
        <v>58</v>
      </c>
      <c r="O6" s="35" t="s">
        <v>59</v>
      </c>
      <c r="P6" s="35" t="s">
        <v>60</v>
      </c>
      <c r="Q6" s="35" t="s">
        <v>61</v>
      </c>
      <c r="R6" s="35" t="s">
        <v>62</v>
      </c>
      <c r="S6" s="35" t="s">
        <v>39</v>
      </c>
    </row>
    <row r="7" spans="1:19" ht="24" x14ac:dyDescent="0.25">
      <c r="A7" s="35" t="s">
        <v>45</v>
      </c>
      <c r="B7" s="35" t="s">
        <v>46</v>
      </c>
      <c r="C7" s="51" t="s">
        <v>47</v>
      </c>
      <c r="D7" s="51" t="s">
        <v>48</v>
      </c>
      <c r="E7" s="51" t="s">
        <v>49</v>
      </c>
      <c r="F7" s="51" t="s">
        <v>50</v>
      </c>
      <c r="G7" s="51" t="s">
        <v>51</v>
      </c>
      <c r="H7" s="51" t="s">
        <v>52</v>
      </c>
      <c r="I7" s="51" t="s">
        <v>53</v>
      </c>
      <c r="J7" s="51" t="s">
        <v>54</v>
      </c>
      <c r="K7" s="51" t="s">
        <v>55</v>
      </c>
      <c r="L7" s="51" t="s">
        <v>56</v>
      </c>
      <c r="M7" s="51" t="s">
        <v>57</v>
      </c>
      <c r="N7" s="51" t="s">
        <v>58</v>
      </c>
      <c r="O7" s="51" t="s">
        <v>59</v>
      </c>
      <c r="P7" s="51" t="s">
        <v>60</v>
      </c>
      <c r="Q7" s="51" t="s">
        <v>61</v>
      </c>
      <c r="R7" s="51" t="s">
        <v>62</v>
      </c>
      <c r="S7" s="51" t="s">
        <v>39</v>
      </c>
    </row>
    <row r="8" spans="1:19" x14ac:dyDescent="0.25">
      <c r="A8" s="40" t="s">
        <v>71</v>
      </c>
      <c r="B8" s="1" t="s">
        <v>92</v>
      </c>
      <c r="C8" s="52">
        <v>25290490</v>
      </c>
      <c r="D8" s="52">
        <v>4697243</v>
      </c>
      <c r="E8" s="52">
        <v>137054318</v>
      </c>
      <c r="F8" s="52">
        <v>569362</v>
      </c>
      <c r="G8" s="52">
        <v>309091756</v>
      </c>
      <c r="H8" s="52">
        <v>4483438</v>
      </c>
      <c r="I8" s="52">
        <v>62516205</v>
      </c>
      <c r="J8" s="52">
        <v>4438191</v>
      </c>
      <c r="K8" s="52">
        <v>8715288</v>
      </c>
      <c r="L8" s="52">
        <v>71846516</v>
      </c>
      <c r="M8" s="52">
        <v>218975863</v>
      </c>
      <c r="N8" s="52">
        <v>1782187</v>
      </c>
      <c r="O8" s="52"/>
      <c r="P8" s="52">
        <v>115805156</v>
      </c>
      <c r="Q8" s="52"/>
      <c r="R8" s="52">
        <v>26281370</v>
      </c>
      <c r="S8" s="52">
        <v>991547383</v>
      </c>
    </row>
    <row r="9" spans="1:19" x14ac:dyDescent="0.25">
      <c r="A9" s="40" t="s">
        <v>72</v>
      </c>
      <c r="B9" s="1" t="s">
        <v>93</v>
      </c>
      <c r="C9" s="52">
        <v>2684451</v>
      </c>
      <c r="D9" s="52"/>
      <c r="E9" s="52">
        <v>3883836</v>
      </c>
      <c r="F9" s="52"/>
      <c r="G9" s="52">
        <v>2966950</v>
      </c>
      <c r="H9" s="52"/>
      <c r="I9" s="52"/>
      <c r="J9" s="52"/>
      <c r="K9" s="52">
        <v>19716</v>
      </c>
      <c r="L9" s="52"/>
      <c r="M9" s="52"/>
      <c r="N9" s="52">
        <v>520775</v>
      </c>
      <c r="O9" s="52"/>
      <c r="P9" s="52"/>
      <c r="Q9" s="52"/>
      <c r="R9" s="52">
        <v>117023</v>
      </c>
      <c r="S9" s="52">
        <v>10192751</v>
      </c>
    </row>
    <row r="10" spans="1:19" x14ac:dyDescent="0.25">
      <c r="A10" s="41" t="s">
        <v>73</v>
      </c>
      <c r="B10" s="14" t="s">
        <v>94</v>
      </c>
      <c r="C10" s="52">
        <v>1907897</v>
      </c>
      <c r="D10" s="52">
        <v>5029276</v>
      </c>
      <c r="E10" s="52">
        <v>83456962</v>
      </c>
      <c r="F10" s="52">
        <v>51665</v>
      </c>
      <c r="G10" s="52">
        <v>73370309</v>
      </c>
      <c r="H10" s="52"/>
      <c r="I10" s="52">
        <v>3483626</v>
      </c>
      <c r="J10" s="52">
        <v>351551</v>
      </c>
      <c r="K10" s="52">
        <v>20947199</v>
      </c>
      <c r="L10" s="52">
        <v>16333563</v>
      </c>
      <c r="M10" s="52">
        <v>10683740</v>
      </c>
      <c r="N10" s="52">
        <v>6384679</v>
      </c>
      <c r="O10" s="52"/>
      <c r="P10" s="52">
        <v>33574586</v>
      </c>
      <c r="Q10" s="52"/>
      <c r="R10" s="52">
        <v>715550</v>
      </c>
      <c r="S10" s="52">
        <v>256290603</v>
      </c>
    </row>
    <row r="11" spans="1:19" x14ac:dyDescent="0.25">
      <c r="A11" s="41" t="s">
        <v>74</v>
      </c>
      <c r="B11" s="14" t="s">
        <v>95</v>
      </c>
      <c r="C11" s="52">
        <v>12137315</v>
      </c>
      <c r="D11" s="52">
        <v>61639951</v>
      </c>
      <c r="E11" s="52">
        <v>591717146</v>
      </c>
      <c r="F11" s="52">
        <v>3817730</v>
      </c>
      <c r="G11" s="52">
        <v>2182826029</v>
      </c>
      <c r="H11" s="52">
        <v>91208362</v>
      </c>
      <c r="I11" s="52">
        <v>929632977</v>
      </c>
      <c r="J11" s="52">
        <v>4345899</v>
      </c>
      <c r="K11" s="52">
        <v>85013723</v>
      </c>
      <c r="L11" s="52">
        <v>113329624</v>
      </c>
      <c r="M11" s="52">
        <v>735358080</v>
      </c>
      <c r="N11" s="52">
        <v>3187738</v>
      </c>
      <c r="O11" s="52">
        <v>13268620</v>
      </c>
      <c r="P11" s="52">
        <v>940039046</v>
      </c>
      <c r="Q11" s="52">
        <v>62713259</v>
      </c>
      <c r="R11" s="52">
        <v>185427790</v>
      </c>
      <c r="S11" s="52">
        <v>6015663289</v>
      </c>
    </row>
    <row r="12" spans="1:19" x14ac:dyDescent="0.25">
      <c r="A12" s="41" t="s">
        <v>75</v>
      </c>
      <c r="B12" s="14" t="s">
        <v>96</v>
      </c>
      <c r="C12" s="52">
        <v>117346729</v>
      </c>
      <c r="D12" s="52">
        <v>1142766</v>
      </c>
      <c r="E12" s="52">
        <v>77756469</v>
      </c>
      <c r="F12" s="52">
        <v>7761</v>
      </c>
      <c r="G12" s="52">
        <v>67090409</v>
      </c>
      <c r="H12" s="52"/>
      <c r="I12" s="52">
        <v>146476</v>
      </c>
      <c r="J12" s="52"/>
      <c r="K12" s="52">
        <v>13046872</v>
      </c>
      <c r="L12" s="52"/>
      <c r="M12" s="52"/>
      <c r="N12" s="52">
        <v>720039</v>
      </c>
      <c r="O12" s="52"/>
      <c r="P12" s="52">
        <v>2906737</v>
      </c>
      <c r="Q12" s="52"/>
      <c r="R12" s="52">
        <v>1874158</v>
      </c>
      <c r="S12" s="52">
        <v>282038416</v>
      </c>
    </row>
    <row r="13" spans="1:19" x14ac:dyDescent="0.25">
      <c r="A13" s="41" t="s">
        <v>76</v>
      </c>
      <c r="B13" s="14" t="s">
        <v>97</v>
      </c>
      <c r="C13" s="52">
        <v>5432259</v>
      </c>
      <c r="D13" s="52">
        <v>2712448</v>
      </c>
      <c r="E13" s="52">
        <v>3409162</v>
      </c>
      <c r="F13" s="52"/>
      <c r="G13" s="52"/>
      <c r="H13" s="52"/>
      <c r="I13" s="52"/>
      <c r="J13" s="52"/>
      <c r="K13" s="52">
        <v>706581</v>
      </c>
      <c r="L13" s="52"/>
      <c r="M13" s="52"/>
      <c r="N13" s="52">
        <v>96535</v>
      </c>
      <c r="O13" s="52"/>
      <c r="P13" s="52"/>
      <c r="Q13" s="52"/>
      <c r="R13" s="52">
        <v>1378</v>
      </c>
      <c r="S13" s="52">
        <v>12358363</v>
      </c>
    </row>
    <row r="14" spans="1:19" x14ac:dyDescent="0.25">
      <c r="A14" s="41" t="s">
        <v>77</v>
      </c>
      <c r="B14" s="14" t="s">
        <v>98</v>
      </c>
      <c r="C14" s="52">
        <v>1917877</v>
      </c>
      <c r="D14" s="52">
        <v>4303529</v>
      </c>
      <c r="E14" s="52">
        <v>39719543</v>
      </c>
      <c r="F14" s="52"/>
      <c r="G14" s="52">
        <v>10410913</v>
      </c>
      <c r="H14" s="52"/>
      <c r="I14" s="52"/>
      <c r="J14" s="52"/>
      <c r="K14" s="52">
        <v>2050588</v>
      </c>
      <c r="L14" s="52"/>
      <c r="M14" s="52"/>
      <c r="N14" s="52">
        <v>336872</v>
      </c>
      <c r="O14" s="52"/>
      <c r="P14" s="52">
        <v>5899529</v>
      </c>
      <c r="Q14" s="52"/>
      <c r="R14" s="52">
        <v>758276</v>
      </c>
      <c r="S14" s="52">
        <v>65397127</v>
      </c>
    </row>
    <row r="15" spans="1:19" x14ac:dyDescent="0.25">
      <c r="A15" s="41" t="s">
        <v>78</v>
      </c>
      <c r="B15" s="14" t="s">
        <v>99</v>
      </c>
      <c r="C15" s="52">
        <v>19918429</v>
      </c>
      <c r="D15" s="52"/>
      <c r="E15" s="52">
        <v>9251628</v>
      </c>
      <c r="F15" s="52"/>
      <c r="G15" s="52"/>
      <c r="H15" s="52"/>
      <c r="I15" s="52"/>
      <c r="J15" s="52"/>
      <c r="K15" s="52">
        <v>1317655</v>
      </c>
      <c r="L15" s="52"/>
      <c r="M15" s="52"/>
      <c r="N15" s="52">
        <v>534474</v>
      </c>
      <c r="O15" s="52"/>
      <c r="P15" s="52"/>
      <c r="Q15" s="52"/>
      <c r="R15" s="52">
        <v>1000</v>
      </c>
      <c r="S15" s="52">
        <v>31023186</v>
      </c>
    </row>
    <row r="16" spans="1:19" x14ac:dyDescent="0.25">
      <c r="A16" s="41" t="s">
        <v>79</v>
      </c>
      <c r="B16" s="14" t="s">
        <v>100</v>
      </c>
      <c r="C16" s="52">
        <v>84644111</v>
      </c>
      <c r="D16" s="52">
        <v>992087</v>
      </c>
      <c r="E16" s="52">
        <v>68010433</v>
      </c>
      <c r="F16" s="52"/>
      <c r="G16" s="52">
        <v>56421570</v>
      </c>
      <c r="H16" s="52"/>
      <c r="I16" s="52"/>
      <c r="J16" s="52"/>
      <c r="K16" s="52"/>
      <c r="L16" s="52"/>
      <c r="M16" s="52"/>
      <c r="N16" s="52">
        <v>4630447</v>
      </c>
      <c r="O16" s="52"/>
      <c r="P16" s="52">
        <v>868398</v>
      </c>
      <c r="Q16" s="52"/>
      <c r="R16" s="52">
        <v>595950</v>
      </c>
      <c r="S16" s="52">
        <v>216162996</v>
      </c>
    </row>
    <row r="17" spans="1:19" x14ac:dyDescent="0.25">
      <c r="A17" s="41" t="s">
        <v>2</v>
      </c>
      <c r="B17" s="14" t="s">
        <v>2</v>
      </c>
      <c r="C17" s="52">
        <v>2486463</v>
      </c>
      <c r="D17" s="52"/>
      <c r="E17" s="52">
        <v>6035349</v>
      </c>
      <c r="F17" s="52">
        <v>31414</v>
      </c>
      <c r="G17" s="52">
        <v>3602690</v>
      </c>
      <c r="H17" s="52"/>
      <c r="I17" s="52"/>
      <c r="J17" s="52"/>
      <c r="K17" s="52"/>
      <c r="L17" s="52"/>
      <c r="M17" s="52"/>
      <c r="N17" s="52">
        <v>8662115</v>
      </c>
      <c r="O17" s="52"/>
      <c r="P17" s="52"/>
      <c r="Q17" s="52"/>
      <c r="R17" s="52">
        <v>39260</v>
      </c>
      <c r="S17" s="52">
        <v>20857291</v>
      </c>
    </row>
    <row r="18" spans="1:19" x14ac:dyDescent="0.25">
      <c r="A18" s="41" t="s">
        <v>70</v>
      </c>
      <c r="B18" s="14" t="s">
        <v>101</v>
      </c>
      <c r="C18" s="52">
        <v>1408276</v>
      </c>
      <c r="D18" s="52">
        <v>448930</v>
      </c>
      <c r="E18" s="52">
        <v>30616374</v>
      </c>
      <c r="F18" s="52">
        <v>168190</v>
      </c>
      <c r="G18" s="52">
        <v>435658671</v>
      </c>
      <c r="H18" s="52">
        <v>33653608</v>
      </c>
      <c r="I18" s="52">
        <v>50585863</v>
      </c>
      <c r="J18" s="52">
        <v>11566724</v>
      </c>
      <c r="K18" s="52">
        <v>8600006</v>
      </c>
      <c r="L18" s="52">
        <v>33874856</v>
      </c>
      <c r="M18" s="52">
        <v>163521767</v>
      </c>
      <c r="N18" s="52">
        <v>1814550</v>
      </c>
      <c r="O18" s="52"/>
      <c r="P18" s="52">
        <v>67570346</v>
      </c>
      <c r="Q18" s="52"/>
      <c r="R18" s="52">
        <v>47591053</v>
      </c>
      <c r="S18" s="52">
        <v>887079214</v>
      </c>
    </row>
    <row r="19" spans="1:19" x14ac:dyDescent="0.25">
      <c r="A19" s="41" t="s">
        <v>80</v>
      </c>
      <c r="B19" s="14" t="s">
        <v>102</v>
      </c>
      <c r="C19" s="52">
        <v>3716859</v>
      </c>
      <c r="D19" s="52">
        <v>288699</v>
      </c>
      <c r="E19" s="52">
        <v>5332557</v>
      </c>
      <c r="F19" s="52">
        <v>26992</v>
      </c>
      <c r="G19" s="52">
        <v>2516498</v>
      </c>
      <c r="H19" s="52"/>
      <c r="I19" s="52"/>
      <c r="J19" s="52"/>
      <c r="K19" s="52"/>
      <c r="L19" s="52"/>
      <c r="M19" s="52"/>
      <c r="N19" s="52">
        <v>2731007</v>
      </c>
      <c r="O19" s="52"/>
      <c r="P19" s="52"/>
      <c r="Q19" s="52"/>
      <c r="R19" s="52">
        <v>21366</v>
      </c>
      <c r="S19" s="52">
        <v>14633978</v>
      </c>
    </row>
    <row r="20" spans="1:19" x14ac:dyDescent="0.25">
      <c r="A20" s="41" t="s">
        <v>81</v>
      </c>
      <c r="B20" s="14" t="s">
        <v>103</v>
      </c>
      <c r="C20" s="52">
        <v>105818557</v>
      </c>
      <c r="D20" s="52">
        <v>647742492</v>
      </c>
      <c r="E20" s="52">
        <v>1224321144</v>
      </c>
      <c r="F20" s="52">
        <v>36934859</v>
      </c>
      <c r="G20" s="52">
        <v>1686013509</v>
      </c>
      <c r="H20" s="52">
        <v>220319748</v>
      </c>
      <c r="I20" s="52">
        <v>334224276</v>
      </c>
      <c r="J20" s="52">
        <v>37880551</v>
      </c>
      <c r="K20" s="52">
        <v>5139193</v>
      </c>
      <c r="L20" s="52">
        <v>206178929</v>
      </c>
      <c r="M20" s="52">
        <v>1715610840</v>
      </c>
      <c r="N20" s="52">
        <v>3805236</v>
      </c>
      <c r="O20" s="52">
        <v>631185</v>
      </c>
      <c r="P20" s="52">
        <v>1764466216</v>
      </c>
      <c r="Q20" s="52">
        <v>52252786</v>
      </c>
      <c r="R20" s="52">
        <v>265883863</v>
      </c>
      <c r="S20" s="52">
        <v>8307223384</v>
      </c>
    </row>
    <row r="21" spans="1:19" x14ac:dyDescent="0.25">
      <c r="A21" s="41" t="s">
        <v>82</v>
      </c>
      <c r="B21" s="14" t="s">
        <v>104</v>
      </c>
      <c r="C21" s="52">
        <v>218593159</v>
      </c>
      <c r="D21" s="52">
        <v>54396609</v>
      </c>
      <c r="E21" s="52">
        <v>462643539</v>
      </c>
      <c r="F21" s="52">
        <v>8329874</v>
      </c>
      <c r="G21" s="52">
        <v>1921141244</v>
      </c>
      <c r="H21" s="52">
        <v>243155305</v>
      </c>
      <c r="I21" s="52">
        <v>722359050</v>
      </c>
      <c r="J21" s="52">
        <v>234382128</v>
      </c>
      <c r="K21" s="52">
        <v>693424202</v>
      </c>
      <c r="L21" s="52">
        <v>246157559</v>
      </c>
      <c r="M21" s="52">
        <v>1882261687</v>
      </c>
      <c r="N21" s="52">
        <v>6768447</v>
      </c>
      <c r="O21" s="52">
        <v>987328</v>
      </c>
      <c r="P21" s="52">
        <v>1477223099</v>
      </c>
      <c r="Q21" s="52"/>
      <c r="R21" s="52">
        <v>560746012</v>
      </c>
      <c r="S21" s="52">
        <v>8732569242</v>
      </c>
    </row>
    <row r="22" spans="1:19" x14ac:dyDescent="0.25">
      <c r="A22" s="41" t="s">
        <v>83</v>
      </c>
      <c r="B22" s="14" t="s">
        <v>105</v>
      </c>
      <c r="C22" s="52">
        <v>1444877</v>
      </c>
      <c r="D22" s="52">
        <v>373659</v>
      </c>
      <c r="E22" s="52">
        <v>864983</v>
      </c>
      <c r="F22" s="52"/>
      <c r="G22" s="52"/>
      <c r="H22" s="52"/>
      <c r="I22" s="52"/>
      <c r="J22" s="52"/>
      <c r="K22" s="52"/>
      <c r="L22" s="52"/>
      <c r="M22" s="52"/>
      <c r="N22" s="52">
        <v>944584</v>
      </c>
      <c r="O22" s="52"/>
      <c r="P22" s="52"/>
      <c r="Q22" s="52"/>
      <c r="R22" s="52">
        <v>53472</v>
      </c>
      <c r="S22" s="52">
        <v>3681575</v>
      </c>
    </row>
    <row r="23" spans="1:19" x14ac:dyDescent="0.25">
      <c r="A23" s="41" t="s">
        <v>84</v>
      </c>
      <c r="B23" s="14" t="s">
        <v>106</v>
      </c>
      <c r="C23" s="52">
        <v>79048716</v>
      </c>
      <c r="D23" s="52">
        <v>5383748</v>
      </c>
      <c r="E23" s="52">
        <v>10922222</v>
      </c>
      <c r="F23" s="52">
        <v>444803</v>
      </c>
      <c r="G23" s="52">
        <v>659543907</v>
      </c>
      <c r="H23" s="52">
        <v>38505635</v>
      </c>
      <c r="I23" s="52">
        <v>5361455</v>
      </c>
      <c r="J23" s="52">
        <v>34142566</v>
      </c>
      <c r="K23" s="52">
        <v>95571769</v>
      </c>
      <c r="L23" s="52">
        <v>76075309</v>
      </c>
      <c r="M23" s="52">
        <v>35542294</v>
      </c>
      <c r="N23" s="52">
        <v>10901782</v>
      </c>
      <c r="O23" s="52"/>
      <c r="P23" s="52">
        <v>278544373</v>
      </c>
      <c r="Q23" s="52">
        <v>216303</v>
      </c>
      <c r="R23" s="52">
        <v>16826867</v>
      </c>
      <c r="S23" s="52">
        <v>1347031749</v>
      </c>
    </row>
    <row r="24" spans="1:19" x14ac:dyDescent="0.25">
      <c r="A24" s="40" t="s">
        <v>113</v>
      </c>
      <c r="B24" s="14" t="s">
        <v>107</v>
      </c>
      <c r="C24" s="52">
        <v>2053658</v>
      </c>
      <c r="D24" s="52">
        <v>625620</v>
      </c>
      <c r="E24" s="52">
        <v>6761849</v>
      </c>
      <c r="F24" s="52"/>
      <c r="G24" s="52">
        <v>3553824</v>
      </c>
      <c r="H24" s="52"/>
      <c r="I24" s="52"/>
      <c r="J24" s="52"/>
      <c r="K24" s="52"/>
      <c r="L24" s="52"/>
      <c r="M24" s="52">
        <v>357891</v>
      </c>
      <c r="N24" s="52">
        <v>1363377</v>
      </c>
      <c r="O24" s="52"/>
      <c r="P24" s="52"/>
      <c r="Q24" s="52"/>
      <c r="R24" s="52">
        <v>193127</v>
      </c>
      <c r="S24" s="52">
        <v>14909346</v>
      </c>
    </row>
    <row r="25" spans="1:19" x14ac:dyDescent="0.25">
      <c r="A25" s="39" t="s">
        <v>85</v>
      </c>
      <c r="B25" s="1" t="s">
        <v>108</v>
      </c>
      <c r="C25" s="52">
        <v>987348</v>
      </c>
      <c r="D25" s="52"/>
      <c r="E25" s="52">
        <v>12194121</v>
      </c>
      <c r="F25" s="52">
        <v>1806644</v>
      </c>
      <c r="G25" s="52">
        <v>27239497</v>
      </c>
      <c r="H25" s="52"/>
      <c r="I25" s="52"/>
      <c r="J25" s="52"/>
      <c r="K25" s="52"/>
      <c r="L25" s="52">
        <v>2027574</v>
      </c>
      <c r="M25" s="52"/>
      <c r="N25" s="52">
        <v>297686</v>
      </c>
      <c r="O25" s="52"/>
      <c r="P25" s="52">
        <v>1449789</v>
      </c>
      <c r="Q25" s="52"/>
      <c r="R25" s="52">
        <v>8971</v>
      </c>
      <c r="S25" s="52">
        <v>46011630</v>
      </c>
    </row>
    <row r="26" spans="1:19" x14ac:dyDescent="0.25">
      <c r="A26" s="39" t="s">
        <v>3</v>
      </c>
      <c r="B26" s="1" t="s">
        <v>3</v>
      </c>
      <c r="C26" s="52">
        <v>339529076</v>
      </c>
      <c r="D26" s="52">
        <v>19056030</v>
      </c>
      <c r="E26" s="52">
        <v>1024150452</v>
      </c>
      <c r="F26" s="52">
        <v>8701737</v>
      </c>
      <c r="G26" s="52">
        <v>2432799042</v>
      </c>
      <c r="H26" s="52">
        <v>260565394</v>
      </c>
      <c r="I26" s="52">
        <v>1761592930</v>
      </c>
      <c r="J26" s="52"/>
      <c r="K26" s="52">
        <v>132839014</v>
      </c>
      <c r="L26" s="52">
        <v>161789737</v>
      </c>
      <c r="M26" s="52">
        <v>1727582310</v>
      </c>
      <c r="N26" s="52">
        <v>18664340</v>
      </c>
      <c r="O26" s="52">
        <v>4253319</v>
      </c>
      <c r="P26" s="52">
        <v>1511295251</v>
      </c>
      <c r="Q26" s="52">
        <v>70868801</v>
      </c>
      <c r="R26" s="52">
        <v>316302209</v>
      </c>
      <c r="S26" s="52">
        <v>9789989642</v>
      </c>
    </row>
    <row r="27" spans="1:19" x14ac:dyDescent="0.25">
      <c r="A27" s="39" t="s">
        <v>40</v>
      </c>
      <c r="B27" s="48" t="s">
        <v>40</v>
      </c>
      <c r="C27" s="52">
        <v>4724390</v>
      </c>
      <c r="D27" s="52">
        <v>125790444</v>
      </c>
      <c r="E27" s="52">
        <v>4539853</v>
      </c>
      <c r="F27" s="52"/>
      <c r="G27" s="52">
        <v>105865</v>
      </c>
      <c r="H27" s="52"/>
      <c r="I27" s="52"/>
      <c r="J27" s="52"/>
      <c r="K27" s="52">
        <v>16061413</v>
      </c>
      <c r="L27" s="52"/>
      <c r="M27" s="52"/>
      <c r="N27" s="52">
        <v>3763564</v>
      </c>
      <c r="O27" s="52"/>
      <c r="P27" s="52">
        <v>143676944</v>
      </c>
      <c r="Q27" s="52">
        <v>90883244</v>
      </c>
      <c r="R27" s="52">
        <v>126453</v>
      </c>
      <c r="S27" s="52">
        <v>389672170</v>
      </c>
    </row>
    <row r="28" spans="1:19" x14ac:dyDescent="0.25">
      <c r="A28" s="39" t="s">
        <v>4</v>
      </c>
      <c r="B28" s="48" t="s">
        <v>4</v>
      </c>
      <c r="C28" s="52">
        <v>366738</v>
      </c>
      <c r="D28" s="52">
        <v>12075752</v>
      </c>
      <c r="E28" s="52">
        <v>40441141</v>
      </c>
      <c r="F28" s="52">
        <v>628501</v>
      </c>
      <c r="G28" s="52">
        <v>33690367</v>
      </c>
      <c r="H28" s="52"/>
      <c r="I28" s="52"/>
      <c r="J28" s="52">
        <v>1461796</v>
      </c>
      <c r="K28" s="52">
        <v>15123078</v>
      </c>
      <c r="L28" s="52">
        <v>1006264</v>
      </c>
      <c r="M28" s="52">
        <v>2605949</v>
      </c>
      <c r="N28" s="52">
        <v>431025</v>
      </c>
      <c r="O28" s="52"/>
      <c r="P28" s="52">
        <v>4247993</v>
      </c>
      <c r="Q28" s="52">
        <v>118622964</v>
      </c>
      <c r="R28" s="52">
        <v>459059</v>
      </c>
      <c r="S28" s="52">
        <v>231160627</v>
      </c>
    </row>
    <row r="29" spans="1:19" x14ac:dyDescent="0.25">
      <c r="A29" s="39" t="s">
        <v>63</v>
      </c>
      <c r="B29" s="48" t="s">
        <v>63</v>
      </c>
      <c r="C29" s="52">
        <v>10316483</v>
      </c>
      <c r="D29" s="52">
        <v>332056</v>
      </c>
      <c r="E29" s="52">
        <v>53995678</v>
      </c>
      <c r="F29" s="52">
        <v>20868</v>
      </c>
      <c r="G29" s="52">
        <v>110608858</v>
      </c>
      <c r="H29" s="52"/>
      <c r="I29" s="52">
        <v>52052840</v>
      </c>
      <c r="J29" s="52">
        <v>2343695</v>
      </c>
      <c r="K29" s="52">
        <v>11138989</v>
      </c>
      <c r="L29" s="52">
        <v>3369041</v>
      </c>
      <c r="M29" s="52">
        <v>5495017</v>
      </c>
      <c r="N29" s="52">
        <v>408492</v>
      </c>
      <c r="O29" s="52">
        <v>1617038</v>
      </c>
      <c r="P29" s="52">
        <v>125813655</v>
      </c>
      <c r="Q29" s="52">
        <v>12383234</v>
      </c>
      <c r="R29" s="52">
        <v>2705438</v>
      </c>
      <c r="S29" s="52">
        <v>392601382</v>
      </c>
    </row>
    <row r="30" spans="1:19" x14ac:dyDescent="0.25">
      <c r="A30" s="39" t="s">
        <v>86</v>
      </c>
      <c r="B30" s="48" t="s">
        <v>109</v>
      </c>
      <c r="C30" s="52">
        <v>8867</v>
      </c>
      <c r="D30" s="52">
        <v>30817438</v>
      </c>
      <c r="E30" s="52">
        <v>228111639</v>
      </c>
      <c r="F30" s="52">
        <v>26296989</v>
      </c>
      <c r="G30" s="52">
        <v>402761770</v>
      </c>
      <c r="H30" s="52"/>
      <c r="I30" s="52">
        <v>77269207</v>
      </c>
      <c r="J30" s="52"/>
      <c r="K30" s="52">
        <v>36356286</v>
      </c>
      <c r="L30" s="52">
        <v>6709005</v>
      </c>
      <c r="M30" s="52">
        <v>64997854</v>
      </c>
      <c r="N30" s="52">
        <v>4751393</v>
      </c>
      <c r="O30" s="52">
        <v>1315729</v>
      </c>
      <c r="P30" s="52">
        <v>115064592</v>
      </c>
      <c r="Q30" s="52">
        <v>2453974</v>
      </c>
      <c r="R30" s="52">
        <v>3994505</v>
      </c>
      <c r="S30" s="52">
        <v>1000909248</v>
      </c>
    </row>
    <row r="31" spans="1:19" x14ac:dyDescent="0.25">
      <c r="A31" s="39" t="s">
        <v>87</v>
      </c>
      <c r="B31" s="48" t="s">
        <v>110</v>
      </c>
      <c r="C31" s="52">
        <v>185100203</v>
      </c>
      <c r="D31" s="52">
        <v>114425049</v>
      </c>
      <c r="E31" s="52">
        <v>599234400</v>
      </c>
      <c r="F31" s="52">
        <v>25058450</v>
      </c>
      <c r="G31" s="52">
        <v>1554046980</v>
      </c>
      <c r="H31" s="52">
        <v>199306464</v>
      </c>
      <c r="I31" s="52">
        <v>690331501</v>
      </c>
      <c r="J31" s="52">
        <v>51075930</v>
      </c>
      <c r="K31" s="52">
        <v>8724765</v>
      </c>
      <c r="L31" s="52">
        <v>735874488</v>
      </c>
      <c r="M31" s="52">
        <v>1244709800</v>
      </c>
      <c r="N31" s="52">
        <v>1634030</v>
      </c>
      <c r="O31" s="52"/>
      <c r="P31" s="52">
        <v>1243438267</v>
      </c>
      <c r="Q31" s="52">
        <v>59312337</v>
      </c>
      <c r="R31" s="52">
        <v>396065536</v>
      </c>
      <c r="S31" s="52">
        <v>7108338200</v>
      </c>
    </row>
    <row r="32" spans="1:19" x14ac:dyDescent="0.25">
      <c r="A32" s="39" t="s">
        <v>5</v>
      </c>
      <c r="B32" s="48" t="s">
        <v>5</v>
      </c>
      <c r="C32" s="52">
        <v>48165826</v>
      </c>
      <c r="D32" s="52">
        <v>47124852</v>
      </c>
      <c r="E32" s="52">
        <v>645340792</v>
      </c>
      <c r="F32" s="52">
        <v>35150876</v>
      </c>
      <c r="G32" s="52">
        <v>979061861</v>
      </c>
      <c r="H32" s="52">
        <v>102059224</v>
      </c>
      <c r="I32" s="52">
        <v>840975325</v>
      </c>
      <c r="J32" s="52">
        <v>1344993</v>
      </c>
      <c r="K32" s="52">
        <v>176068978</v>
      </c>
      <c r="L32" s="52">
        <v>153374367</v>
      </c>
      <c r="M32" s="52">
        <v>644904302</v>
      </c>
      <c r="N32" s="52">
        <v>2560171</v>
      </c>
      <c r="O32" s="52"/>
      <c r="P32" s="52">
        <v>558285816</v>
      </c>
      <c r="Q32" s="52">
        <v>12792765</v>
      </c>
      <c r="R32" s="52">
        <v>104843681</v>
      </c>
      <c r="S32" s="52">
        <v>4352053829</v>
      </c>
    </row>
    <row r="33" spans="1:19" x14ac:dyDescent="0.25">
      <c r="A33" s="39" t="s">
        <v>6</v>
      </c>
      <c r="B33" s="48" t="s">
        <v>6</v>
      </c>
      <c r="C33" s="52">
        <v>14118901</v>
      </c>
      <c r="D33" s="52">
        <v>31165700</v>
      </c>
      <c r="E33" s="52">
        <v>291085548</v>
      </c>
      <c r="F33" s="52">
        <v>11520225</v>
      </c>
      <c r="G33" s="52">
        <v>481589481</v>
      </c>
      <c r="H33" s="52"/>
      <c r="I33" s="52">
        <v>70846185</v>
      </c>
      <c r="J33" s="52">
        <v>149020</v>
      </c>
      <c r="K33" s="52">
        <v>3001826</v>
      </c>
      <c r="L33" s="52">
        <v>937891</v>
      </c>
      <c r="M33" s="52"/>
      <c r="N33" s="52">
        <v>2344101</v>
      </c>
      <c r="O33" s="52"/>
      <c r="P33" s="52">
        <v>235049321</v>
      </c>
      <c r="Q33" s="52">
        <v>4104932</v>
      </c>
      <c r="R33" s="52">
        <v>2131273</v>
      </c>
      <c r="S33" s="52">
        <v>1148044404</v>
      </c>
    </row>
    <row r="34" spans="1:19" x14ac:dyDescent="0.25">
      <c r="A34" s="39" t="s">
        <v>88</v>
      </c>
      <c r="B34" s="48" t="s">
        <v>111</v>
      </c>
      <c r="C34" s="52">
        <v>274936</v>
      </c>
      <c r="D34" s="52">
        <v>3901157</v>
      </c>
      <c r="E34" s="52">
        <v>2365267</v>
      </c>
      <c r="F34" s="52">
        <v>174067</v>
      </c>
      <c r="G34" s="52">
        <v>21782017</v>
      </c>
      <c r="H34" s="52"/>
      <c r="I34" s="52"/>
      <c r="J34" s="52"/>
      <c r="K34" s="52">
        <v>700411</v>
      </c>
      <c r="L34" s="52">
        <v>3634849</v>
      </c>
      <c r="M34" s="52"/>
      <c r="N34" s="52">
        <v>1315433</v>
      </c>
      <c r="O34" s="52"/>
      <c r="P34" s="52">
        <v>803864</v>
      </c>
      <c r="Q34" s="52"/>
      <c r="R34" s="52">
        <v>112020</v>
      </c>
      <c r="S34" s="52">
        <v>35064021</v>
      </c>
    </row>
    <row r="35" spans="1:19" x14ac:dyDescent="0.25">
      <c r="A35" s="39" t="s">
        <v>41</v>
      </c>
      <c r="B35" s="48" t="s">
        <v>41</v>
      </c>
      <c r="C35" s="52">
        <v>122344834</v>
      </c>
      <c r="D35" s="52">
        <v>2670596</v>
      </c>
      <c r="E35" s="52">
        <v>347125140</v>
      </c>
      <c r="F35" s="52">
        <v>24600215</v>
      </c>
      <c r="G35" s="52">
        <v>1003701414</v>
      </c>
      <c r="H35" s="52">
        <v>61189928</v>
      </c>
      <c r="I35" s="52">
        <v>388119617</v>
      </c>
      <c r="J35" s="52">
        <v>7901321</v>
      </c>
      <c r="K35" s="52">
        <v>236774249</v>
      </c>
      <c r="L35" s="52">
        <v>226551852</v>
      </c>
      <c r="M35" s="52">
        <v>483058557</v>
      </c>
      <c r="N35" s="52">
        <v>2005594</v>
      </c>
      <c r="O35" s="52">
        <v>269230</v>
      </c>
      <c r="P35" s="52">
        <v>374230466</v>
      </c>
      <c r="Q35" s="52">
        <v>9421419</v>
      </c>
      <c r="R35" s="52">
        <v>149525231</v>
      </c>
      <c r="S35" s="52">
        <v>3439489663</v>
      </c>
    </row>
    <row r="36" spans="1:19" x14ac:dyDescent="0.25">
      <c r="A36" s="39" t="s">
        <v>7</v>
      </c>
      <c r="B36" s="48" t="s">
        <v>7</v>
      </c>
      <c r="C36" s="52">
        <v>73278613</v>
      </c>
      <c r="D36" s="52">
        <v>8171762</v>
      </c>
      <c r="E36" s="52">
        <v>94979397</v>
      </c>
      <c r="F36" s="52">
        <v>293349</v>
      </c>
      <c r="G36" s="52">
        <v>146503014</v>
      </c>
      <c r="H36" s="52"/>
      <c r="I36" s="52"/>
      <c r="J36" s="52"/>
      <c r="K36" s="52">
        <v>404583823</v>
      </c>
      <c r="L36" s="52">
        <v>24677989</v>
      </c>
      <c r="M36" s="52">
        <v>282939110</v>
      </c>
      <c r="N36" s="52">
        <v>647381</v>
      </c>
      <c r="O36" s="52">
        <v>2452060</v>
      </c>
      <c r="P36" s="52">
        <v>45625794</v>
      </c>
      <c r="Q36" s="52"/>
      <c r="R36" s="52">
        <v>1884444</v>
      </c>
      <c r="S36" s="52">
        <v>1086036736</v>
      </c>
    </row>
    <row r="37" spans="1:19" x14ac:dyDescent="0.25">
      <c r="A37" s="39" t="s">
        <v>89</v>
      </c>
      <c r="B37" s="48" t="s">
        <v>112</v>
      </c>
      <c r="C37" s="52">
        <v>14031813</v>
      </c>
      <c r="D37" s="52"/>
      <c r="E37" s="52">
        <v>22302075</v>
      </c>
      <c r="F37" s="52"/>
      <c r="G37" s="52">
        <v>6430138</v>
      </c>
      <c r="H37" s="52"/>
      <c r="I37" s="52"/>
      <c r="J37" s="52"/>
      <c r="K37" s="52"/>
      <c r="L37" s="52"/>
      <c r="M37" s="52"/>
      <c r="N37" s="52">
        <v>1573762</v>
      </c>
      <c r="O37" s="52"/>
      <c r="P37" s="52"/>
      <c r="Q37" s="52"/>
      <c r="R37" s="52">
        <v>84583</v>
      </c>
      <c r="S37" s="52">
        <v>44422371</v>
      </c>
    </row>
    <row r="38" spans="1:19" x14ac:dyDescent="0.25">
      <c r="A38" s="39" t="s">
        <v>115</v>
      </c>
      <c r="B38" s="48" t="s">
        <v>114</v>
      </c>
      <c r="C38" s="52">
        <v>147624514</v>
      </c>
      <c r="D38" s="52">
        <v>54583142</v>
      </c>
      <c r="E38" s="52">
        <v>241545410</v>
      </c>
      <c r="F38" s="52">
        <v>37104</v>
      </c>
      <c r="G38" s="52">
        <v>1307176455</v>
      </c>
      <c r="H38" s="52">
        <v>13878637</v>
      </c>
      <c r="I38" s="52">
        <v>318149742</v>
      </c>
      <c r="J38" s="52"/>
      <c r="K38" s="52">
        <v>268579374</v>
      </c>
      <c r="L38" s="52">
        <v>24704054</v>
      </c>
      <c r="M38" s="52">
        <v>216464858</v>
      </c>
      <c r="N38" s="52">
        <v>4401720</v>
      </c>
      <c r="O38" s="52">
        <v>1456370</v>
      </c>
      <c r="P38" s="52">
        <v>600290974</v>
      </c>
      <c r="Q38" s="52">
        <v>832058</v>
      </c>
      <c r="R38" s="52">
        <v>45843029</v>
      </c>
      <c r="S38" s="52">
        <v>3245567441</v>
      </c>
    </row>
    <row r="39" spans="1:19" x14ac:dyDescent="0.25">
      <c r="A39" s="39" t="s">
        <v>42</v>
      </c>
      <c r="B39" s="48" t="s">
        <v>42</v>
      </c>
      <c r="C39" s="52">
        <v>13347677</v>
      </c>
      <c r="D39" s="52">
        <v>11770107</v>
      </c>
      <c r="E39" s="52">
        <v>5688098</v>
      </c>
      <c r="F39" s="52">
        <v>4308008</v>
      </c>
      <c r="G39" s="52">
        <v>74313203</v>
      </c>
      <c r="H39" s="52"/>
      <c r="I39" s="52">
        <v>17512965</v>
      </c>
      <c r="J39" s="52"/>
      <c r="K39" s="52">
        <v>6563507</v>
      </c>
      <c r="L39" s="52">
        <v>5404716</v>
      </c>
      <c r="M39" s="52">
        <v>7569691</v>
      </c>
      <c r="N39" s="52">
        <v>1127567</v>
      </c>
      <c r="O39" s="52"/>
      <c r="P39" s="52">
        <v>23472877</v>
      </c>
      <c r="Q39" s="52"/>
      <c r="R39" s="52">
        <v>316821</v>
      </c>
      <c r="S39" s="52">
        <v>171395237</v>
      </c>
    </row>
    <row r="40" spans="1:19" x14ac:dyDescent="0.25">
      <c r="A40" s="48" t="s">
        <v>64</v>
      </c>
      <c r="B40" s="48" t="s">
        <v>64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</row>
    <row r="41" spans="1:19" x14ac:dyDescent="0.25">
      <c r="A41" s="49" t="s">
        <v>65</v>
      </c>
      <c r="B41" s="49" t="s">
        <v>65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</row>
    <row r="42" spans="1:19" x14ac:dyDescent="0.25">
      <c r="A42" s="49" t="s">
        <v>66</v>
      </c>
      <c r="B42" s="49" t="s">
        <v>66</v>
      </c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</row>
    <row r="43" spans="1:19" x14ac:dyDescent="0.25">
      <c r="A43" s="49" t="s">
        <v>25</v>
      </c>
      <c r="B43" s="49" t="s">
        <v>25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</row>
    <row r="44" spans="1:19" x14ac:dyDescent="0.25">
      <c r="A44" s="36"/>
      <c r="B44" s="36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>
        <f t="shared" ref="S44:S45" si="0">SUM(C44:R44)</f>
        <v>0</v>
      </c>
    </row>
    <row r="45" spans="1:19" x14ac:dyDescent="0.25">
      <c r="A45" s="36"/>
      <c r="B45" s="36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>
        <f t="shared" si="0"/>
        <v>0</v>
      </c>
    </row>
    <row r="47" spans="1:19" x14ac:dyDescent="0.25">
      <c r="A47" s="38" t="s">
        <v>67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</row>
    <row r="48" spans="1:19" x14ac:dyDescent="0.25">
      <c r="A48" s="38" t="s">
        <v>68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</row>
    <row r="49" spans="1:1" x14ac:dyDescent="0.25">
      <c r="A49" s="38" t="s">
        <v>69</v>
      </c>
    </row>
  </sheetData>
  <sheetProtection algorithmName="SHA-512" hashValue="9Ag91pMdblvPLmy5Aw1ZFxBvdiBthCGUlZqyg7DmRZHq2rdk+icmdRMatiYZNGA9wawYy2djVM3k9y5QY7DuAw==" saltValue="aJkQLKlVSSd5EZMO9w65X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Inversiones</vt:lpstr>
      <vt:lpstr>base</vt:lpstr>
      <vt:lpstr>Moneda</vt:lpstr>
      <vt:lpstr>ulmon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Lionel Leiva Romero</cp:lastModifiedBy>
  <dcterms:created xsi:type="dcterms:W3CDTF">2016-08-25T15:19:55Z</dcterms:created>
  <dcterms:modified xsi:type="dcterms:W3CDTF">2023-08-07T19:33:25Z</dcterms:modified>
</cp:coreProperties>
</file>