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achag-my.sharepoint.com/personal/lleiva_aach_cl/Documents/Documentos/Inversiones/"/>
    </mc:Choice>
  </mc:AlternateContent>
  <xr:revisionPtr revIDLastSave="403" documentId="13_ncr:1_{E4C9C575-6219-475E-B85F-3F8A12E1A3B3}" xr6:coauthVersionLast="47" xr6:coauthVersionMax="47" xr10:uidLastSave="{B1D8BCF7-D602-4EF8-BE79-F76409B0B29A}"/>
  <workbookProtection workbookAlgorithmName="SHA-512" workbookHashValue="cpEkiaLAqwbB4aockZkD+y4aQ3AIaMnJC6zq5sRdktbdDFpD7VIvIBjQuTKga7AJjEj02FpRhh4kMMOY28POig==" workbookSaltValue="jMEPKSguN2a5LbuOYY6ynA==" workbookSpinCount="100000" lockStructure="1"/>
  <bookViews>
    <workbookView xWindow="-108" yWindow="-108" windowWidth="23256" windowHeight="12576" xr2:uid="{00000000-000D-0000-FFFF-FFFF00000000}"/>
  </bookViews>
  <sheets>
    <sheet name="Inversiones" sheetId="2" r:id="rId1"/>
    <sheet name="base" sheetId="4" state="hidden" r:id="rId2"/>
  </sheets>
  <definedNames>
    <definedName name="_xlnm._FilterDatabase" localSheetId="0" hidden="1">Inversiones!$C$53:$AI$61</definedName>
    <definedName name="Moneda">Inversiones!$C$8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D30" i="2"/>
  <c r="D13" i="2"/>
  <c r="F56" i="2" l="1"/>
  <c r="Y14" i="2" l="1"/>
  <c r="Z14" i="2"/>
  <c r="Y15" i="2"/>
  <c r="Z15" i="2"/>
  <c r="Y16" i="2"/>
  <c r="Z16" i="2"/>
  <c r="Y17" i="2"/>
  <c r="Z17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6" i="2"/>
  <c r="Z26" i="2"/>
  <c r="Y27" i="2"/>
  <c r="Z27" i="2"/>
  <c r="Z13" i="2"/>
  <c r="AB13" i="2"/>
  <c r="AB14" i="2"/>
  <c r="AB15" i="2"/>
  <c r="AB16" i="2"/>
  <c r="AB17" i="2"/>
  <c r="E13" i="2"/>
  <c r="F13" i="2"/>
  <c r="G13" i="2"/>
  <c r="H13" i="2"/>
  <c r="I13" i="2"/>
  <c r="J13" i="2"/>
  <c r="K13" i="2"/>
  <c r="L13" i="2"/>
  <c r="M13" i="2"/>
  <c r="N13" i="2"/>
  <c r="O13" i="2"/>
  <c r="P13" i="2"/>
  <c r="Z56" i="2"/>
  <c r="Z57" i="2" s="1"/>
  <c r="Q13" i="2"/>
  <c r="R13" i="2"/>
  <c r="S13" i="2"/>
  <c r="T13" i="2"/>
  <c r="U13" i="2"/>
  <c r="V13" i="2"/>
  <c r="W13" i="2"/>
  <c r="X13" i="2"/>
  <c r="Y13" i="2"/>
  <c r="AA13" i="2"/>
  <c r="AC13" i="2"/>
  <c r="AD13" i="2"/>
  <c r="AE13" i="2"/>
  <c r="AF13" i="2"/>
  <c r="AG13" i="2"/>
  <c r="AH13" i="2"/>
  <c r="AI13" i="2"/>
  <c r="O14" i="2"/>
  <c r="P14" i="2"/>
  <c r="Q14" i="2"/>
  <c r="R14" i="2"/>
  <c r="S14" i="2"/>
  <c r="T14" i="2"/>
  <c r="U14" i="2"/>
  <c r="V14" i="2"/>
  <c r="W14" i="2"/>
  <c r="X14" i="2"/>
  <c r="AA14" i="2"/>
  <c r="AC14" i="2"/>
  <c r="AD14" i="2"/>
  <c r="AE14" i="2"/>
  <c r="AF14" i="2"/>
  <c r="AG14" i="2"/>
  <c r="AH14" i="2"/>
  <c r="AI14" i="2"/>
  <c r="O15" i="2"/>
  <c r="P15" i="2"/>
  <c r="Q15" i="2"/>
  <c r="R15" i="2"/>
  <c r="S15" i="2"/>
  <c r="T15" i="2"/>
  <c r="U15" i="2"/>
  <c r="V15" i="2"/>
  <c r="W15" i="2"/>
  <c r="X15" i="2"/>
  <c r="AA15" i="2"/>
  <c r="AC15" i="2"/>
  <c r="AD15" i="2"/>
  <c r="AE15" i="2"/>
  <c r="AF15" i="2"/>
  <c r="AG15" i="2"/>
  <c r="AH15" i="2"/>
  <c r="AI15" i="2"/>
  <c r="O16" i="2"/>
  <c r="P16" i="2"/>
  <c r="Q16" i="2"/>
  <c r="R16" i="2"/>
  <c r="S16" i="2"/>
  <c r="T16" i="2"/>
  <c r="U16" i="2"/>
  <c r="V16" i="2"/>
  <c r="W16" i="2"/>
  <c r="X16" i="2"/>
  <c r="AA16" i="2"/>
  <c r="AC16" i="2"/>
  <c r="AD16" i="2"/>
  <c r="AE16" i="2"/>
  <c r="AF16" i="2"/>
  <c r="AG16" i="2"/>
  <c r="AH16" i="2"/>
  <c r="AI16" i="2"/>
  <c r="O17" i="2"/>
  <c r="P17" i="2"/>
  <c r="Q17" i="2"/>
  <c r="R17" i="2"/>
  <c r="S17" i="2"/>
  <c r="T17" i="2"/>
  <c r="U17" i="2"/>
  <c r="V17" i="2"/>
  <c r="W17" i="2"/>
  <c r="X17" i="2"/>
  <c r="AA17" i="2"/>
  <c r="AC17" i="2"/>
  <c r="AD17" i="2"/>
  <c r="AE17" i="2"/>
  <c r="AF17" i="2"/>
  <c r="AG17" i="2"/>
  <c r="AH17" i="2"/>
  <c r="AI17" i="2"/>
  <c r="O18" i="2"/>
  <c r="P18" i="2"/>
  <c r="Q18" i="2"/>
  <c r="R18" i="2"/>
  <c r="S18" i="2"/>
  <c r="T18" i="2"/>
  <c r="U18" i="2"/>
  <c r="V18" i="2"/>
  <c r="W18" i="2"/>
  <c r="X18" i="2"/>
  <c r="AA18" i="2"/>
  <c r="AB18" i="2"/>
  <c r="AC18" i="2"/>
  <c r="AD18" i="2"/>
  <c r="AE18" i="2"/>
  <c r="AF18" i="2"/>
  <c r="AG18" i="2"/>
  <c r="AH18" i="2"/>
  <c r="AI18" i="2"/>
  <c r="O19" i="2"/>
  <c r="P19" i="2"/>
  <c r="Q19" i="2"/>
  <c r="R19" i="2"/>
  <c r="S19" i="2"/>
  <c r="T19" i="2"/>
  <c r="U19" i="2"/>
  <c r="V19" i="2"/>
  <c r="W19" i="2"/>
  <c r="X19" i="2"/>
  <c r="AA19" i="2"/>
  <c r="AB19" i="2"/>
  <c r="AC19" i="2"/>
  <c r="AD19" i="2"/>
  <c r="AE19" i="2"/>
  <c r="AF19" i="2"/>
  <c r="AG19" i="2"/>
  <c r="AH19" i="2"/>
  <c r="AI19" i="2"/>
  <c r="O20" i="2"/>
  <c r="P20" i="2"/>
  <c r="Q20" i="2"/>
  <c r="R20" i="2"/>
  <c r="S20" i="2"/>
  <c r="T20" i="2"/>
  <c r="U20" i="2"/>
  <c r="V20" i="2"/>
  <c r="W20" i="2"/>
  <c r="X20" i="2"/>
  <c r="AA20" i="2"/>
  <c r="AB20" i="2"/>
  <c r="AC20" i="2"/>
  <c r="AD20" i="2"/>
  <c r="AE20" i="2"/>
  <c r="AF20" i="2"/>
  <c r="AG20" i="2"/>
  <c r="AH20" i="2"/>
  <c r="AI20" i="2"/>
  <c r="O21" i="2"/>
  <c r="P21" i="2"/>
  <c r="Q21" i="2"/>
  <c r="R21" i="2"/>
  <c r="S21" i="2"/>
  <c r="T21" i="2"/>
  <c r="U21" i="2"/>
  <c r="V21" i="2"/>
  <c r="W21" i="2"/>
  <c r="X21" i="2"/>
  <c r="AA21" i="2"/>
  <c r="AB21" i="2"/>
  <c r="AC21" i="2"/>
  <c r="AD21" i="2"/>
  <c r="AE21" i="2"/>
  <c r="AF21" i="2"/>
  <c r="AG21" i="2"/>
  <c r="AH21" i="2"/>
  <c r="AI21" i="2"/>
  <c r="O22" i="2"/>
  <c r="P22" i="2"/>
  <c r="Q22" i="2"/>
  <c r="R22" i="2"/>
  <c r="S22" i="2"/>
  <c r="T22" i="2"/>
  <c r="U22" i="2"/>
  <c r="V22" i="2"/>
  <c r="W22" i="2"/>
  <c r="X22" i="2"/>
  <c r="AA22" i="2"/>
  <c r="AB22" i="2"/>
  <c r="AC22" i="2"/>
  <c r="AD22" i="2"/>
  <c r="AE22" i="2"/>
  <c r="AF22" i="2"/>
  <c r="AG22" i="2"/>
  <c r="AH22" i="2"/>
  <c r="AI22" i="2"/>
  <c r="O23" i="2"/>
  <c r="P23" i="2"/>
  <c r="Q23" i="2"/>
  <c r="R23" i="2"/>
  <c r="S23" i="2"/>
  <c r="T23" i="2"/>
  <c r="U23" i="2"/>
  <c r="V23" i="2"/>
  <c r="W23" i="2"/>
  <c r="X23" i="2"/>
  <c r="AA23" i="2"/>
  <c r="AB23" i="2"/>
  <c r="AC23" i="2"/>
  <c r="AD23" i="2"/>
  <c r="AE23" i="2"/>
  <c r="AF23" i="2"/>
  <c r="AG23" i="2"/>
  <c r="AH23" i="2"/>
  <c r="AI23" i="2"/>
  <c r="O24" i="2"/>
  <c r="P24" i="2"/>
  <c r="Q24" i="2"/>
  <c r="R24" i="2"/>
  <c r="S24" i="2"/>
  <c r="T24" i="2"/>
  <c r="U24" i="2"/>
  <c r="V24" i="2"/>
  <c r="W24" i="2"/>
  <c r="X24" i="2"/>
  <c r="AA24" i="2"/>
  <c r="AB24" i="2"/>
  <c r="AC24" i="2"/>
  <c r="AD24" i="2"/>
  <c r="AE24" i="2"/>
  <c r="AF24" i="2"/>
  <c r="AG24" i="2"/>
  <c r="AH24" i="2"/>
  <c r="AI24" i="2"/>
  <c r="O25" i="2"/>
  <c r="P25" i="2"/>
  <c r="Q25" i="2"/>
  <c r="R25" i="2"/>
  <c r="S25" i="2"/>
  <c r="T25" i="2"/>
  <c r="U25" i="2"/>
  <c r="V25" i="2"/>
  <c r="W25" i="2"/>
  <c r="X25" i="2"/>
  <c r="AA25" i="2"/>
  <c r="AB25" i="2"/>
  <c r="AC25" i="2"/>
  <c r="AD25" i="2"/>
  <c r="AE25" i="2"/>
  <c r="AF25" i="2"/>
  <c r="AG25" i="2"/>
  <c r="AH25" i="2"/>
  <c r="AI25" i="2"/>
  <c r="O26" i="2"/>
  <c r="P26" i="2"/>
  <c r="Q26" i="2"/>
  <c r="R26" i="2"/>
  <c r="S26" i="2"/>
  <c r="T26" i="2"/>
  <c r="U26" i="2"/>
  <c r="V26" i="2"/>
  <c r="W26" i="2"/>
  <c r="X26" i="2"/>
  <c r="AA26" i="2"/>
  <c r="AB26" i="2"/>
  <c r="AC26" i="2"/>
  <c r="AD26" i="2"/>
  <c r="AE26" i="2"/>
  <c r="AF26" i="2"/>
  <c r="AG26" i="2"/>
  <c r="AH26" i="2"/>
  <c r="AI26" i="2"/>
  <c r="O27" i="2"/>
  <c r="P27" i="2"/>
  <c r="Q27" i="2"/>
  <c r="R27" i="2"/>
  <c r="S27" i="2"/>
  <c r="T27" i="2"/>
  <c r="U27" i="2"/>
  <c r="V27" i="2"/>
  <c r="W27" i="2"/>
  <c r="X27" i="2"/>
  <c r="AA27" i="2"/>
  <c r="AB27" i="2"/>
  <c r="AC27" i="2"/>
  <c r="AD27" i="2"/>
  <c r="AE27" i="2"/>
  <c r="AF27" i="2"/>
  <c r="AG27" i="2"/>
  <c r="AH27" i="2"/>
  <c r="AI27" i="2"/>
  <c r="E14" i="2"/>
  <c r="F14" i="2"/>
  <c r="G14" i="2"/>
  <c r="H14" i="2"/>
  <c r="I14" i="2"/>
  <c r="J14" i="2"/>
  <c r="K14" i="2"/>
  <c r="L14" i="2"/>
  <c r="M14" i="2"/>
  <c r="N14" i="2"/>
  <c r="E15" i="2"/>
  <c r="F15" i="2"/>
  <c r="G15" i="2"/>
  <c r="H15" i="2"/>
  <c r="I15" i="2"/>
  <c r="J15" i="2"/>
  <c r="K15" i="2"/>
  <c r="L15" i="2"/>
  <c r="M15" i="2"/>
  <c r="N15" i="2"/>
  <c r="E16" i="2"/>
  <c r="F16" i="2"/>
  <c r="G16" i="2"/>
  <c r="H16" i="2"/>
  <c r="I16" i="2"/>
  <c r="J16" i="2"/>
  <c r="K16" i="2"/>
  <c r="L16" i="2"/>
  <c r="M16" i="2"/>
  <c r="N16" i="2"/>
  <c r="E17" i="2"/>
  <c r="F17" i="2"/>
  <c r="G17" i="2"/>
  <c r="H17" i="2"/>
  <c r="I17" i="2"/>
  <c r="J17" i="2"/>
  <c r="K17" i="2"/>
  <c r="L17" i="2"/>
  <c r="M17" i="2"/>
  <c r="N17" i="2"/>
  <c r="E18" i="2"/>
  <c r="F18" i="2"/>
  <c r="G18" i="2"/>
  <c r="H18" i="2"/>
  <c r="I18" i="2"/>
  <c r="J18" i="2"/>
  <c r="K18" i="2"/>
  <c r="L18" i="2"/>
  <c r="M18" i="2"/>
  <c r="N18" i="2"/>
  <c r="E19" i="2"/>
  <c r="F19" i="2"/>
  <c r="G19" i="2"/>
  <c r="H19" i="2"/>
  <c r="I19" i="2"/>
  <c r="J19" i="2"/>
  <c r="K19" i="2"/>
  <c r="L19" i="2"/>
  <c r="M19" i="2"/>
  <c r="N19" i="2"/>
  <c r="E20" i="2"/>
  <c r="F20" i="2"/>
  <c r="G20" i="2"/>
  <c r="H20" i="2"/>
  <c r="I20" i="2"/>
  <c r="J20" i="2"/>
  <c r="K20" i="2"/>
  <c r="L20" i="2"/>
  <c r="M20" i="2"/>
  <c r="N20" i="2"/>
  <c r="E21" i="2"/>
  <c r="F21" i="2"/>
  <c r="G21" i="2"/>
  <c r="H21" i="2"/>
  <c r="I21" i="2"/>
  <c r="J21" i="2"/>
  <c r="K21" i="2"/>
  <c r="L21" i="2"/>
  <c r="M21" i="2"/>
  <c r="N21" i="2"/>
  <c r="E22" i="2"/>
  <c r="F22" i="2"/>
  <c r="G22" i="2"/>
  <c r="H22" i="2"/>
  <c r="I22" i="2"/>
  <c r="J22" i="2"/>
  <c r="K22" i="2"/>
  <c r="L22" i="2"/>
  <c r="M22" i="2"/>
  <c r="N22" i="2"/>
  <c r="E23" i="2"/>
  <c r="F23" i="2"/>
  <c r="G23" i="2"/>
  <c r="H23" i="2"/>
  <c r="I23" i="2"/>
  <c r="J23" i="2"/>
  <c r="K23" i="2"/>
  <c r="L23" i="2"/>
  <c r="M23" i="2"/>
  <c r="N23" i="2"/>
  <c r="E24" i="2"/>
  <c r="F24" i="2"/>
  <c r="G24" i="2"/>
  <c r="H24" i="2"/>
  <c r="I24" i="2"/>
  <c r="J24" i="2"/>
  <c r="K24" i="2"/>
  <c r="L24" i="2"/>
  <c r="M24" i="2"/>
  <c r="N24" i="2"/>
  <c r="E25" i="2"/>
  <c r="F25" i="2"/>
  <c r="G25" i="2"/>
  <c r="H25" i="2"/>
  <c r="I25" i="2"/>
  <c r="J25" i="2"/>
  <c r="K25" i="2"/>
  <c r="L25" i="2"/>
  <c r="M25" i="2"/>
  <c r="N25" i="2"/>
  <c r="E26" i="2"/>
  <c r="F26" i="2"/>
  <c r="G26" i="2"/>
  <c r="H26" i="2"/>
  <c r="I26" i="2"/>
  <c r="J26" i="2"/>
  <c r="K26" i="2"/>
  <c r="L26" i="2"/>
  <c r="M26" i="2"/>
  <c r="N26" i="2"/>
  <c r="E27" i="2"/>
  <c r="F27" i="2"/>
  <c r="G27" i="2"/>
  <c r="H27" i="2"/>
  <c r="I27" i="2"/>
  <c r="J27" i="2"/>
  <c r="K27" i="2"/>
  <c r="L27" i="2"/>
  <c r="M27" i="2"/>
  <c r="N27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L56" i="2"/>
  <c r="L57" i="2" s="1"/>
  <c r="Y28" i="2" l="1"/>
  <c r="AD28" i="2"/>
  <c r="U28" i="2"/>
  <c r="AI28" i="2"/>
  <c r="Q28" i="2"/>
  <c r="M28" i="2"/>
  <c r="E28" i="2"/>
  <c r="AH28" i="2"/>
  <c r="X28" i="2"/>
  <c r="L28" i="2"/>
  <c r="D28" i="2"/>
  <c r="AG28" i="2"/>
  <c r="W28" i="2"/>
  <c r="K28" i="2"/>
  <c r="AF28" i="2"/>
  <c r="V28" i="2"/>
  <c r="J28" i="2"/>
  <c r="P28" i="2"/>
  <c r="I28" i="2"/>
  <c r="T28" i="2"/>
  <c r="O28" i="2"/>
  <c r="H28" i="2"/>
  <c r="AC28" i="2"/>
  <c r="S28" i="2"/>
  <c r="N28" i="2"/>
  <c r="G28" i="2"/>
  <c r="AB28" i="2"/>
  <c r="AE28" i="2"/>
  <c r="AA28" i="2"/>
  <c r="R28" i="2"/>
  <c r="F28" i="2"/>
  <c r="Z28" i="2"/>
  <c r="D56" i="2"/>
  <c r="J9" i="2"/>
  <c r="J8" i="2"/>
  <c r="AI56" i="2"/>
  <c r="AI57" i="2" s="1"/>
  <c r="AH56" i="2"/>
  <c r="AH57" i="2" s="1"/>
  <c r="AG56" i="2"/>
  <c r="AG57" i="2" s="1"/>
  <c r="AF56" i="2"/>
  <c r="AF57" i="2" s="1"/>
  <c r="AE56" i="2"/>
  <c r="AE57" i="2" s="1"/>
  <c r="AD56" i="2"/>
  <c r="AD57" i="2" s="1"/>
  <c r="AC56" i="2"/>
  <c r="AC57" i="2" s="1"/>
  <c r="AB56" i="2"/>
  <c r="AB57" i="2" s="1"/>
  <c r="AA56" i="2"/>
  <c r="AA57" i="2" s="1"/>
  <c r="Y56" i="2"/>
  <c r="Y57" i="2" s="1"/>
  <c r="X56" i="2"/>
  <c r="X57" i="2" s="1"/>
  <c r="W56" i="2"/>
  <c r="W57" i="2" s="1"/>
  <c r="V56" i="2"/>
  <c r="V57" i="2" s="1"/>
  <c r="U56" i="2"/>
  <c r="U57" i="2" s="1"/>
  <c r="T56" i="2"/>
  <c r="T57" i="2" s="1"/>
  <c r="S56" i="2"/>
  <c r="S57" i="2" s="1"/>
  <c r="R56" i="2"/>
  <c r="R57" i="2" s="1"/>
  <c r="Q56" i="2"/>
  <c r="Q57" i="2" s="1"/>
  <c r="P56" i="2"/>
  <c r="P57" i="2" s="1"/>
  <c r="O56" i="2"/>
  <c r="O57" i="2" s="1"/>
  <c r="N56" i="2"/>
  <c r="N57" i="2" s="1"/>
  <c r="M56" i="2"/>
  <c r="M57" i="2" s="1"/>
  <c r="K56" i="2"/>
  <c r="K57" i="2" s="1"/>
  <c r="J56" i="2"/>
  <c r="J57" i="2" s="1"/>
  <c r="I56" i="2"/>
  <c r="I57" i="2" s="1"/>
  <c r="H56" i="2"/>
  <c r="H57" i="2" s="1"/>
  <c r="G56" i="2"/>
  <c r="G57" i="2" s="1"/>
  <c r="E56" i="2"/>
  <c r="H8" i="2"/>
  <c r="H9" i="2" s="1"/>
  <c r="Z36" i="2" s="1"/>
  <c r="Z45" i="2" l="1"/>
  <c r="Z41" i="2"/>
  <c r="Z32" i="2"/>
  <c r="Z39" i="2"/>
  <c r="Z35" i="2"/>
  <c r="Z40" i="2"/>
  <c r="Z38" i="2"/>
  <c r="Z34" i="2"/>
  <c r="Z33" i="2"/>
  <c r="Y34" i="2"/>
  <c r="Y39" i="2"/>
  <c r="Y35" i="2"/>
  <c r="Y40" i="2"/>
  <c r="Y36" i="2"/>
  <c r="Y33" i="2"/>
  <c r="Z48" i="2"/>
  <c r="X44" i="2"/>
  <c r="X45" i="2"/>
  <c r="Z49" i="2"/>
  <c r="Y48" i="2"/>
  <c r="Y44" i="2"/>
  <c r="Y49" i="2"/>
  <c r="Y45" i="2"/>
  <c r="Y43" i="2"/>
  <c r="Z47" i="2"/>
  <c r="Z43" i="2"/>
  <c r="Z44" i="2"/>
  <c r="D35" i="2"/>
  <c r="D32" i="2"/>
  <c r="D33" i="2"/>
  <c r="D34" i="2"/>
  <c r="L40" i="2"/>
  <c r="L32" i="2"/>
  <c r="K32" i="2"/>
  <c r="K41" i="2"/>
  <c r="L48" i="2"/>
  <c r="L41" i="2"/>
  <c r="L33" i="2"/>
  <c r="K33" i="2"/>
  <c r="K43" i="2"/>
  <c r="K44" i="2"/>
  <c r="K48" i="2"/>
  <c r="L49" i="2"/>
  <c r="L43" i="2"/>
  <c r="L34" i="2"/>
  <c r="K34" i="2"/>
  <c r="K38" i="2"/>
  <c r="K39" i="2"/>
  <c r="K40" i="2"/>
  <c r="L44" i="2"/>
  <c r="L35" i="2"/>
  <c r="K35" i="2"/>
  <c r="K45" i="2"/>
  <c r="L47" i="2"/>
  <c r="K49" i="2"/>
  <c r="L45" i="2"/>
  <c r="L36" i="2"/>
  <c r="K36" i="2"/>
  <c r="K47" i="2"/>
  <c r="L38" i="2"/>
  <c r="L39" i="2"/>
  <c r="D36" i="2"/>
  <c r="J45" i="2"/>
  <c r="E40" i="2"/>
  <c r="E45" i="2"/>
  <c r="E41" i="2"/>
  <c r="E39" i="2"/>
  <c r="E48" i="2"/>
  <c r="E47" i="2"/>
  <c r="E38" i="2"/>
  <c r="E36" i="2"/>
  <c r="E34" i="2"/>
  <c r="E32" i="2"/>
  <c r="E44" i="2"/>
  <c r="E43" i="2"/>
  <c r="E49" i="2"/>
  <c r="E35" i="2"/>
  <c r="E33" i="2"/>
  <c r="S48" i="2"/>
  <c r="S47" i="2"/>
  <c r="S49" i="2"/>
  <c r="S40" i="2"/>
  <c r="S41" i="2"/>
  <c r="S39" i="2"/>
  <c r="S44" i="2"/>
  <c r="S43" i="2"/>
  <c r="S38" i="2"/>
  <c r="S36" i="2"/>
  <c r="S34" i="2"/>
  <c r="S32" i="2"/>
  <c r="S35" i="2"/>
  <c r="S33" i="2"/>
  <c r="S45" i="2"/>
  <c r="AI44" i="2"/>
  <c r="AI43" i="2"/>
  <c r="AI45" i="2"/>
  <c r="AI40" i="2"/>
  <c r="AI48" i="2"/>
  <c r="AI47" i="2"/>
  <c r="AI39" i="2"/>
  <c r="AI41" i="2"/>
  <c r="AI36" i="2"/>
  <c r="AI34" i="2"/>
  <c r="AI32" i="2"/>
  <c r="AI38" i="2"/>
  <c r="AI49" i="2"/>
  <c r="AI35" i="2"/>
  <c r="AI33" i="2"/>
  <c r="AC38" i="2"/>
  <c r="T49" i="2"/>
  <c r="T40" i="2"/>
  <c r="T44" i="2"/>
  <c r="T43" i="2"/>
  <c r="T45" i="2"/>
  <c r="T39" i="2"/>
  <c r="T36" i="2"/>
  <c r="T34" i="2"/>
  <c r="T32" i="2"/>
  <c r="T48" i="2"/>
  <c r="T35" i="2"/>
  <c r="T33" i="2"/>
  <c r="T41" i="2"/>
  <c r="T47" i="2"/>
  <c r="T38" i="2"/>
  <c r="AB48" i="2"/>
  <c r="AB47" i="2"/>
  <c r="AB40" i="2"/>
  <c r="AB49" i="2"/>
  <c r="AB41" i="2"/>
  <c r="AB44" i="2"/>
  <c r="AB43" i="2"/>
  <c r="AB38" i="2"/>
  <c r="AB45" i="2"/>
  <c r="AB35" i="2"/>
  <c r="AB33" i="2"/>
  <c r="AB34" i="2"/>
  <c r="AB36" i="2"/>
  <c r="AB39" i="2"/>
  <c r="AB32" i="2"/>
  <c r="AH48" i="2"/>
  <c r="G39" i="2"/>
  <c r="AA45" i="2"/>
  <c r="AA48" i="2"/>
  <c r="AA47" i="2"/>
  <c r="AA40" i="2"/>
  <c r="AA49" i="2"/>
  <c r="AA39" i="2"/>
  <c r="AA41" i="2"/>
  <c r="AA38" i="2"/>
  <c r="AA36" i="2"/>
  <c r="AA34" i="2"/>
  <c r="AA32" i="2"/>
  <c r="AA43" i="2"/>
  <c r="AA44" i="2"/>
  <c r="AA35" i="2"/>
  <c r="AA33" i="2"/>
  <c r="F40" i="2"/>
  <c r="F48" i="2"/>
  <c r="F47" i="2"/>
  <c r="F49" i="2"/>
  <c r="F38" i="2"/>
  <c r="F43" i="2"/>
  <c r="F36" i="2"/>
  <c r="F32" i="2"/>
  <c r="F45" i="2"/>
  <c r="F41" i="2"/>
  <c r="F35" i="2"/>
  <c r="F33" i="2"/>
  <c r="F44" i="2"/>
  <c r="F39" i="2"/>
  <c r="F34" i="2"/>
  <c r="H48" i="2"/>
  <c r="H44" i="2"/>
  <c r="H43" i="2"/>
  <c r="H45" i="2"/>
  <c r="H41" i="2"/>
  <c r="H39" i="2"/>
  <c r="H40" i="2"/>
  <c r="H35" i="2"/>
  <c r="H33" i="2"/>
  <c r="H47" i="2"/>
  <c r="H49" i="2"/>
  <c r="H38" i="2"/>
  <c r="H36" i="2"/>
  <c r="H34" i="2"/>
  <c r="H32" i="2"/>
  <c r="O48" i="2"/>
  <c r="O44" i="2"/>
  <c r="O43" i="2"/>
  <c r="O41" i="2"/>
  <c r="O39" i="2"/>
  <c r="O49" i="2"/>
  <c r="O40" i="2"/>
  <c r="O47" i="2"/>
  <c r="O35" i="2"/>
  <c r="O33" i="2"/>
  <c r="O45" i="2"/>
  <c r="O38" i="2"/>
  <c r="O36" i="2"/>
  <c r="O34" i="2"/>
  <c r="O32" i="2"/>
  <c r="U48" i="2"/>
  <c r="U44" i="2"/>
  <c r="U41" i="2"/>
  <c r="U39" i="2"/>
  <c r="U47" i="2"/>
  <c r="U49" i="2"/>
  <c r="U40" i="2"/>
  <c r="U35" i="2"/>
  <c r="U33" i="2"/>
  <c r="U43" i="2"/>
  <c r="U45" i="2"/>
  <c r="U38" i="2"/>
  <c r="U36" i="2"/>
  <c r="U34" i="2"/>
  <c r="U32" i="2"/>
  <c r="AD48" i="2"/>
  <c r="AD44" i="2"/>
  <c r="AD49" i="2"/>
  <c r="AD39" i="2"/>
  <c r="AD45" i="2"/>
  <c r="AD47" i="2"/>
  <c r="AD40" i="2"/>
  <c r="AD41" i="2"/>
  <c r="AD35" i="2"/>
  <c r="AD33" i="2"/>
  <c r="AD43" i="2"/>
  <c r="AD38" i="2"/>
  <c r="AD36" i="2"/>
  <c r="AD34" i="2"/>
  <c r="AD32" i="2"/>
  <c r="M38" i="2"/>
  <c r="AF39" i="2"/>
  <c r="AF41" i="2"/>
  <c r="AF43" i="2"/>
  <c r="AF49" i="2"/>
  <c r="AF48" i="2"/>
  <c r="AF45" i="2"/>
  <c r="AF35" i="2"/>
  <c r="AF47" i="2"/>
  <c r="AF38" i="2"/>
  <c r="AF36" i="2"/>
  <c r="AF34" i="2"/>
  <c r="AF32" i="2"/>
  <c r="AF33" i="2"/>
  <c r="AF44" i="2"/>
  <c r="AF40" i="2"/>
  <c r="R35" i="2"/>
  <c r="I43" i="2"/>
  <c r="I45" i="2"/>
  <c r="I44" i="2"/>
  <c r="I41" i="2"/>
  <c r="I39" i="2"/>
  <c r="I47" i="2"/>
  <c r="I40" i="2"/>
  <c r="I35" i="2"/>
  <c r="I33" i="2"/>
  <c r="I49" i="2"/>
  <c r="I38" i="2"/>
  <c r="I36" i="2"/>
  <c r="I34" i="2"/>
  <c r="I32" i="2"/>
  <c r="I48" i="2"/>
  <c r="AE39" i="2"/>
  <c r="AE41" i="2"/>
  <c r="AE47" i="2"/>
  <c r="AE40" i="2"/>
  <c r="AE49" i="2"/>
  <c r="AE48" i="2"/>
  <c r="AE35" i="2"/>
  <c r="AE33" i="2"/>
  <c r="AE43" i="2"/>
  <c r="AE45" i="2"/>
  <c r="AE38" i="2"/>
  <c r="AE36" i="2"/>
  <c r="AE34" i="2"/>
  <c r="AE32" i="2"/>
  <c r="AE44" i="2"/>
  <c r="N40" i="2"/>
  <c r="J44" i="2"/>
  <c r="J41" i="2"/>
  <c r="J39" i="2"/>
  <c r="J47" i="2"/>
  <c r="J49" i="2"/>
  <c r="J48" i="2"/>
  <c r="J33" i="2"/>
  <c r="J43" i="2"/>
  <c r="J40" i="2"/>
  <c r="J35" i="2"/>
  <c r="J38" i="2"/>
  <c r="J36" i="2"/>
  <c r="J34" i="2"/>
  <c r="J32" i="2"/>
  <c r="Q45" i="2"/>
  <c r="Q44" i="2"/>
  <c r="Q47" i="2"/>
  <c r="Q49" i="2"/>
  <c r="Q48" i="2"/>
  <c r="Q39" i="2"/>
  <c r="Q38" i="2"/>
  <c r="Q36" i="2"/>
  <c r="Q34" i="2"/>
  <c r="Q32" i="2"/>
  <c r="Q40" i="2"/>
  <c r="Q43" i="2"/>
  <c r="Q41" i="2"/>
  <c r="Q35" i="2"/>
  <c r="Q33" i="2"/>
  <c r="AG41" i="2"/>
  <c r="AG43" i="2"/>
  <c r="AG45" i="2"/>
  <c r="AG44" i="2"/>
  <c r="AG47" i="2"/>
  <c r="AG38" i="2"/>
  <c r="AG36" i="2"/>
  <c r="AG34" i="2"/>
  <c r="AG32" i="2"/>
  <c r="AG49" i="2"/>
  <c r="AG39" i="2"/>
  <c r="AG40" i="2"/>
  <c r="AG48" i="2"/>
  <c r="AG35" i="2"/>
  <c r="AG33" i="2"/>
  <c r="N43" i="2"/>
  <c r="AC40" i="2"/>
  <c r="G48" i="2"/>
  <c r="AC48" i="2"/>
  <c r="N41" i="2"/>
  <c r="P43" i="2"/>
  <c r="P41" i="2"/>
  <c r="P39" i="2"/>
  <c r="P45" i="2"/>
  <c r="P44" i="2"/>
  <c r="P40" i="2"/>
  <c r="P49" i="2"/>
  <c r="P35" i="2"/>
  <c r="P33" i="2"/>
  <c r="P47" i="2"/>
  <c r="P48" i="2"/>
  <c r="P38" i="2"/>
  <c r="P36" i="2"/>
  <c r="P34" i="2"/>
  <c r="P32" i="2"/>
  <c r="V41" i="2"/>
  <c r="V39" i="2"/>
  <c r="V43" i="2"/>
  <c r="V49" i="2"/>
  <c r="V48" i="2"/>
  <c r="V40" i="2"/>
  <c r="V44" i="2"/>
  <c r="V35" i="2"/>
  <c r="V33" i="2"/>
  <c r="V45" i="2"/>
  <c r="V38" i="2"/>
  <c r="V36" i="2"/>
  <c r="V34" i="2"/>
  <c r="V32" i="2"/>
  <c r="V47" i="2"/>
  <c r="W41" i="2"/>
  <c r="W39" i="2"/>
  <c r="W43" i="2"/>
  <c r="W45" i="2"/>
  <c r="W44" i="2"/>
  <c r="W48" i="2"/>
  <c r="W40" i="2"/>
  <c r="W33" i="2"/>
  <c r="W38" i="2"/>
  <c r="W36" i="2"/>
  <c r="W34" i="2"/>
  <c r="W32" i="2"/>
  <c r="W47" i="2"/>
  <c r="W49" i="2"/>
  <c r="W35" i="2"/>
  <c r="X43" i="2"/>
  <c r="X47" i="2"/>
  <c r="X48" i="2"/>
  <c r="X40" i="2"/>
  <c r="X38" i="2"/>
  <c r="X36" i="2"/>
  <c r="X34" i="2"/>
  <c r="X32" i="2"/>
  <c r="X41" i="2"/>
  <c r="X49" i="2"/>
  <c r="X39" i="2"/>
  <c r="X35" i="2"/>
  <c r="X33" i="2"/>
  <c r="G32" i="2"/>
  <c r="N32" i="2"/>
  <c r="AC32" i="2"/>
  <c r="G34" i="2"/>
  <c r="N34" i="2"/>
  <c r="AC34" i="2"/>
  <c r="G36" i="2"/>
  <c r="N36" i="2"/>
  <c r="AC36" i="2"/>
  <c r="G38" i="2"/>
  <c r="N38" i="2"/>
  <c r="M33" i="2"/>
  <c r="R33" i="2"/>
  <c r="AH33" i="2"/>
  <c r="M35" i="2"/>
  <c r="AH35" i="2"/>
  <c r="R49" i="2"/>
  <c r="R47" i="2"/>
  <c r="R45" i="2"/>
  <c r="R43" i="2"/>
  <c r="R48" i="2"/>
  <c r="R40" i="2"/>
  <c r="R41" i="2"/>
  <c r="R39" i="2"/>
  <c r="G44" i="2"/>
  <c r="G43" i="2"/>
  <c r="G49" i="2"/>
  <c r="N48" i="2"/>
  <c r="N47" i="2"/>
  <c r="N49" i="2"/>
  <c r="AC49" i="2"/>
  <c r="AC44" i="2"/>
  <c r="AC43" i="2"/>
  <c r="AC45" i="2"/>
  <c r="AC39" i="2"/>
  <c r="AH49" i="2"/>
  <c r="AH47" i="2"/>
  <c r="AH45" i="2"/>
  <c r="AH43" i="2"/>
  <c r="AH41" i="2"/>
  <c r="AH44" i="2"/>
  <c r="AH40" i="2"/>
  <c r="AH38" i="2"/>
  <c r="AH39" i="2"/>
  <c r="N44" i="2"/>
  <c r="G47" i="2"/>
  <c r="AC47" i="2"/>
  <c r="D49" i="2"/>
  <c r="D47" i="2"/>
  <c r="D45" i="2"/>
  <c r="D43" i="2"/>
  <c r="D40" i="2"/>
  <c r="D44" i="2"/>
  <c r="D41" i="2"/>
  <c r="D39" i="2"/>
  <c r="G33" i="2"/>
  <c r="N33" i="2"/>
  <c r="AC33" i="2"/>
  <c r="G35" i="2"/>
  <c r="N35" i="2"/>
  <c r="AC35" i="2"/>
  <c r="N39" i="2"/>
  <c r="G41" i="2"/>
  <c r="AC41" i="2"/>
  <c r="R44" i="2"/>
  <c r="G45" i="2"/>
  <c r="Y47" i="2"/>
  <c r="Y41" i="2"/>
  <c r="M32" i="2"/>
  <c r="R32" i="2"/>
  <c r="Y32" i="2"/>
  <c r="AH32" i="2"/>
  <c r="M34" i="2"/>
  <c r="R34" i="2"/>
  <c r="AH34" i="2"/>
  <c r="M36" i="2"/>
  <c r="R36" i="2"/>
  <c r="AH36" i="2"/>
  <c r="D38" i="2"/>
  <c r="R38" i="2"/>
  <c r="Y38" i="2"/>
  <c r="M49" i="2"/>
  <c r="M47" i="2"/>
  <c r="M45" i="2"/>
  <c r="M43" i="2"/>
  <c r="M48" i="2"/>
  <c r="M40" i="2"/>
  <c r="M44" i="2"/>
  <c r="M41" i="2"/>
  <c r="M39" i="2"/>
  <c r="G40" i="2"/>
  <c r="N45" i="2"/>
  <c r="D48" i="2"/>
  <c r="Z42" i="2" l="1"/>
  <c r="Z37" i="2"/>
  <c r="Z31" i="2"/>
  <c r="AJ49" i="2"/>
  <c r="Y42" i="2"/>
  <c r="Z46" i="2"/>
  <c r="W42" i="2"/>
  <c r="D31" i="2"/>
  <c r="L46" i="2"/>
  <c r="K37" i="2"/>
  <c r="L37" i="2"/>
  <c r="L42" i="2"/>
  <c r="K46" i="2"/>
  <c r="L31" i="2"/>
  <c r="K42" i="2"/>
  <c r="AE37" i="2"/>
  <c r="AC42" i="2"/>
  <c r="X37" i="2"/>
  <c r="P31" i="2"/>
  <c r="AG37" i="2"/>
  <c r="T42" i="2"/>
  <c r="AH42" i="2"/>
  <c r="N37" i="2"/>
  <c r="V31" i="2"/>
  <c r="I31" i="2"/>
  <c r="F31" i="2"/>
  <c r="AA37" i="2"/>
  <c r="AI37" i="2"/>
  <c r="Q42" i="2"/>
  <c r="O31" i="2"/>
  <c r="Y37" i="2"/>
  <c r="AH37" i="2"/>
  <c r="AB37" i="2"/>
  <c r="E31" i="2"/>
  <c r="J42" i="2"/>
  <c r="O37" i="2"/>
  <c r="H37" i="2"/>
  <c r="AB42" i="2"/>
  <c r="T37" i="2"/>
  <c r="S42" i="2"/>
  <c r="O46" i="2"/>
  <c r="S31" i="2"/>
  <c r="AD31" i="2"/>
  <c r="R46" i="2"/>
  <c r="G31" i="2"/>
  <c r="W37" i="2"/>
  <c r="AE42" i="2"/>
  <c r="AF42" i="2"/>
  <c r="AD42" i="2"/>
  <c r="O42" i="2"/>
  <c r="H42" i="2"/>
  <c r="F46" i="2"/>
  <c r="AA31" i="2"/>
  <c r="AA46" i="2"/>
  <c r="T46" i="2"/>
  <c r="AC46" i="2"/>
  <c r="G37" i="2"/>
  <c r="J37" i="2"/>
  <c r="M31" i="2"/>
  <c r="D42" i="2"/>
  <c r="N31" i="2"/>
  <c r="D37" i="2"/>
  <c r="Y46" i="2"/>
  <c r="D46" i="2"/>
  <c r="M42" i="2"/>
  <c r="X42" i="2"/>
  <c r="P42" i="2"/>
  <c r="Q37" i="2"/>
  <c r="J31" i="2"/>
  <c r="I42" i="2"/>
  <c r="AF37" i="2"/>
  <c r="U42" i="2"/>
  <c r="H46" i="2"/>
  <c r="AI46" i="2"/>
  <c r="E37" i="2"/>
  <c r="H31" i="2"/>
  <c r="AI31" i="2"/>
  <c r="E42" i="2"/>
  <c r="AF46" i="2"/>
  <c r="AH31" i="2"/>
  <c r="AG46" i="2"/>
  <c r="J46" i="2"/>
  <c r="I46" i="2"/>
  <c r="Y31" i="2"/>
  <c r="U31" i="2"/>
  <c r="R31" i="2"/>
  <c r="AH46" i="2"/>
  <c r="AC31" i="2"/>
  <c r="X46" i="2"/>
  <c r="W31" i="2"/>
  <c r="P37" i="2"/>
  <c r="Q46" i="2"/>
  <c r="AD46" i="2"/>
  <c r="F42" i="2"/>
  <c r="AB46" i="2"/>
  <c r="T31" i="2"/>
  <c r="AI42" i="2"/>
  <c r="N46" i="2"/>
  <c r="E46" i="2"/>
  <c r="M46" i="2"/>
  <c r="G46" i="2"/>
  <c r="AE31" i="2"/>
  <c r="M37" i="2"/>
  <c r="W46" i="2"/>
  <c r="G42" i="2"/>
  <c r="R42" i="2"/>
  <c r="V37" i="2"/>
  <c r="Q31" i="2"/>
  <c r="I37" i="2"/>
  <c r="AF31" i="2"/>
  <c r="U46" i="2"/>
  <c r="F37" i="2"/>
  <c r="S37" i="2"/>
  <c r="S46" i="2"/>
  <c r="V46" i="2"/>
  <c r="R37" i="2"/>
  <c r="X31" i="2"/>
  <c r="V42" i="2"/>
  <c r="P46" i="2"/>
  <c r="N42" i="2"/>
  <c r="AG31" i="2"/>
  <c r="AG42" i="2"/>
  <c r="AE46" i="2"/>
  <c r="AD37" i="2"/>
  <c r="U37" i="2"/>
  <c r="AA42" i="2"/>
  <c r="AB31" i="2"/>
  <c r="AC37" i="2"/>
  <c r="Z50" i="2" l="1"/>
  <c r="L50" i="2"/>
  <c r="O50" i="2"/>
  <c r="H50" i="2"/>
  <c r="AG50" i="2"/>
  <c r="Q50" i="2"/>
  <c r="T50" i="2"/>
  <c r="P50" i="2"/>
  <c r="AB50" i="2"/>
  <c r="I50" i="2"/>
  <c r="U50" i="2"/>
  <c r="E50" i="2"/>
  <c r="V50" i="2"/>
  <c r="F50" i="2"/>
  <c r="G50" i="2"/>
  <c r="R50" i="2"/>
  <c r="W50" i="2"/>
  <c r="AI50" i="2"/>
  <c r="Y50" i="2"/>
  <c r="N50" i="2"/>
  <c r="AE50" i="2"/>
  <c r="AC50" i="2"/>
  <c r="AH50" i="2"/>
  <c r="J50" i="2"/>
  <c r="AD50" i="2"/>
  <c r="D50" i="2"/>
  <c r="D55" i="2" s="1"/>
  <c r="AA50" i="2"/>
  <c r="X50" i="2"/>
  <c r="AF50" i="2"/>
  <c r="M50" i="2"/>
  <c r="S50" i="2"/>
  <c r="R55" i="2" l="1"/>
  <c r="P55" i="2"/>
  <c r="M55" i="2"/>
  <c r="AC55" i="2"/>
  <c r="T55" i="2"/>
  <c r="F55" i="2"/>
  <c r="F57" i="2" s="1"/>
  <c r="Q55" i="2"/>
  <c r="AH55" i="2"/>
  <c r="AF55" i="2"/>
  <c r="X55" i="2"/>
  <c r="AE55" i="2"/>
  <c r="V55" i="2"/>
  <c r="AG55" i="2"/>
  <c r="AA55" i="2"/>
  <c r="E55" i="2"/>
  <c r="E57" i="2" s="1"/>
  <c r="U55" i="2"/>
  <c r="O55" i="2"/>
  <c r="AD55" i="2"/>
  <c r="AI55" i="2"/>
  <c r="I55" i="2"/>
  <c r="L55" i="2"/>
  <c r="N55" i="2"/>
  <c r="H55" i="2"/>
  <c r="Y55" i="2"/>
  <c r="S55" i="2"/>
  <c r="J55" i="2"/>
  <c r="W55" i="2"/>
  <c r="AB55" i="2"/>
  <c r="Z55" i="2"/>
  <c r="G55" i="2"/>
  <c r="D57" i="2" l="1"/>
  <c r="AJ35" i="2"/>
  <c r="AJ48" i="2"/>
  <c r="AJ46" i="2"/>
  <c r="AJ39" i="2"/>
  <c r="AJ34" i="2"/>
  <c r="AJ41" i="2"/>
  <c r="AJ45" i="2"/>
  <c r="AJ37" i="2"/>
  <c r="AJ32" i="2"/>
  <c r="AJ43" i="2"/>
  <c r="AJ33" i="2"/>
  <c r="AJ47" i="2"/>
  <c r="AJ44" i="2"/>
  <c r="AJ36" i="2"/>
  <c r="AJ42" i="2"/>
  <c r="AJ40" i="2"/>
  <c r="AJ38" i="2"/>
  <c r="K31" i="2"/>
  <c r="AJ31" i="2" s="1"/>
  <c r="AJ50" i="2" l="1"/>
  <c r="AK40" i="2" s="1"/>
  <c r="K50" i="2"/>
  <c r="K55" i="2" l="1"/>
  <c r="D54" i="2" s="1"/>
  <c r="AK41" i="2"/>
  <c r="AK36" i="2"/>
  <c r="AK37" i="2"/>
  <c r="AK43" i="2"/>
  <c r="AK46" i="2"/>
  <c r="AK39" i="2"/>
  <c r="AK38" i="2"/>
  <c r="AK47" i="2"/>
  <c r="AK45" i="2"/>
  <c r="AK44" i="2"/>
  <c r="AK31" i="2"/>
  <c r="AK35" i="2"/>
  <c r="AK48" i="2"/>
  <c r="AK49" i="2"/>
  <c r="AK33" i="2"/>
  <c r="AK32" i="2"/>
  <c r="AK50" i="2"/>
  <c r="AK42" i="2"/>
  <c r="AK34" i="2"/>
  <c r="R54" i="2" l="1"/>
  <c r="O54" i="2"/>
  <c r="P54" i="2"/>
  <c r="AB54" i="2"/>
  <c r="W54" i="2"/>
  <c r="G54" i="2"/>
  <c r="H54" i="2"/>
  <c r="AE54" i="2"/>
  <c r="AF54" i="2"/>
  <c r="Z54" i="2"/>
  <c r="AI54" i="2"/>
  <c r="AD54" i="2"/>
  <c r="L54" i="2"/>
  <c r="N54" i="2"/>
  <c r="E54" i="2"/>
  <c r="Y54" i="2"/>
  <c r="AC54" i="2"/>
  <c r="I54" i="2"/>
  <c r="AA54" i="2"/>
  <c r="AH54" i="2"/>
  <c r="U54" i="2"/>
  <c r="AG54" i="2"/>
  <c r="X54" i="2"/>
  <c r="Q54" i="2"/>
  <c r="M54" i="2"/>
  <c r="V54" i="2"/>
  <c r="K54" i="2"/>
  <c r="J54" i="2"/>
  <c r="S54" i="2"/>
  <c r="T54" i="2"/>
  <c r="F54" i="2"/>
  <c r="D59" i="2" l="1"/>
  <c r="D64" i="2" s="1"/>
  <c r="AC59" i="2"/>
  <c r="AC64" i="2" s="1"/>
  <c r="AC60" i="2"/>
  <c r="F60" i="2"/>
  <c r="Y60" i="2"/>
  <c r="Z60" i="2"/>
  <c r="O60" i="2"/>
  <c r="T60" i="2"/>
  <c r="Q60" i="2"/>
  <c r="AE60" i="2"/>
  <c r="AE63" i="2" s="1"/>
  <c r="H60" i="2"/>
  <c r="W60" i="2"/>
  <c r="AF60" i="2"/>
  <c r="I60" i="2"/>
  <c r="N60" i="2"/>
  <c r="AA60" i="2"/>
  <c r="K60" i="2"/>
  <c r="K63" i="2" s="1"/>
  <c r="M59" i="2"/>
  <c r="M64" i="2" s="1"/>
  <c r="X60" i="2"/>
  <c r="X63" i="2" s="1"/>
  <c r="AH60" i="2"/>
  <c r="G60" i="2"/>
  <c r="S60" i="2"/>
  <c r="L60" i="2"/>
  <c r="P60" i="2"/>
  <c r="U60" i="2"/>
  <c r="U63" i="2" s="1"/>
  <c r="AI60" i="2"/>
  <c r="AI63" i="2" s="1"/>
  <c r="AD60" i="2"/>
  <c r="R60" i="2"/>
  <c r="M60" i="2"/>
  <c r="AG60" i="2"/>
  <c r="J60" i="2"/>
  <c r="V60" i="2"/>
  <c r="V63" i="2" s="1"/>
  <c r="AB60" i="2"/>
  <c r="AB63" i="2" s="1"/>
  <c r="E60" i="2"/>
  <c r="E63" i="2" s="1"/>
  <c r="Y59" i="2"/>
  <c r="Y64" i="2" s="1"/>
  <c r="AE59" i="2"/>
  <c r="AE64" i="2" s="1"/>
  <c r="H59" i="2"/>
  <c r="H64" i="2" s="1"/>
  <c r="Z59" i="2"/>
  <c r="Z64" i="2" s="1"/>
  <c r="R59" i="2"/>
  <c r="R64" i="2" s="1"/>
  <c r="V59" i="2"/>
  <c r="V64" i="2" s="1"/>
  <c r="AB59" i="2"/>
  <c r="AB64" i="2" s="1"/>
  <c r="E59" i="2"/>
  <c r="E64" i="2" s="1"/>
  <c r="AG59" i="2"/>
  <c r="AG64" i="2" s="1"/>
  <c r="O59" i="2"/>
  <c r="O64" i="2" s="1"/>
  <c r="Q59" i="2"/>
  <c r="Q64" i="2" s="1"/>
  <c r="W59" i="2"/>
  <c r="W64" i="2" s="1"/>
  <c r="F59" i="2"/>
  <c r="F64" i="2" s="1"/>
  <c r="AD59" i="2"/>
  <c r="AD64" i="2" s="1"/>
  <c r="J59" i="2"/>
  <c r="J64" i="2" s="1"/>
  <c r="T59" i="2"/>
  <c r="T64" i="2" s="1"/>
  <c r="K59" i="2"/>
  <c r="K64" i="2" s="1"/>
  <c r="P59" i="2"/>
  <c r="P64" i="2" s="1"/>
  <c r="U59" i="2"/>
  <c r="U64" i="2" s="1"/>
  <c r="AI59" i="2"/>
  <c r="AI64" i="2" s="1"/>
  <c r="L59" i="2"/>
  <c r="L64" i="2" s="1"/>
  <c r="I59" i="2"/>
  <c r="I64" i="2" s="1"/>
  <c r="N59" i="2"/>
  <c r="N64" i="2" s="1"/>
  <c r="AA59" i="2"/>
  <c r="AA64" i="2" s="1"/>
  <c r="AF59" i="2"/>
  <c r="AF64" i="2" s="1"/>
  <c r="AH59" i="2"/>
  <c r="AH64" i="2" s="1"/>
  <c r="G59" i="2"/>
  <c r="G64" i="2" s="1"/>
  <c r="S59" i="2"/>
  <c r="S64" i="2" s="1"/>
  <c r="X59" i="2"/>
  <c r="X64" i="2" s="1"/>
  <c r="D60" i="2"/>
  <c r="D61" i="2" s="1"/>
  <c r="D65" i="2" s="1"/>
  <c r="AC61" i="2" l="1"/>
  <c r="AC65" i="2" s="1"/>
  <c r="AC63" i="2"/>
  <c r="J61" i="2"/>
  <c r="J65" i="2" s="1"/>
  <c r="J63" i="2"/>
  <c r="AA61" i="2"/>
  <c r="AA65" i="2" s="1"/>
  <c r="AA63" i="2"/>
  <c r="AG61" i="2"/>
  <c r="AG65" i="2" s="1"/>
  <c r="AG63" i="2"/>
  <c r="N61" i="2"/>
  <c r="N65" i="2" s="1"/>
  <c r="N63" i="2"/>
  <c r="M61" i="2"/>
  <c r="M65" i="2" s="1"/>
  <c r="M63" i="2"/>
  <c r="S61" i="2"/>
  <c r="S65" i="2" s="1"/>
  <c r="S63" i="2"/>
  <c r="I61" i="2"/>
  <c r="I65" i="2" s="1"/>
  <c r="I63" i="2"/>
  <c r="O61" i="2"/>
  <c r="O65" i="2" s="1"/>
  <c r="O63" i="2"/>
  <c r="P61" i="2"/>
  <c r="P65" i="2" s="1"/>
  <c r="P63" i="2"/>
  <c r="Q61" i="2"/>
  <c r="Q65" i="2" s="1"/>
  <c r="Q63" i="2"/>
  <c r="L61" i="2"/>
  <c r="L65" i="2" s="1"/>
  <c r="L63" i="2"/>
  <c r="T61" i="2"/>
  <c r="T65" i="2" s="1"/>
  <c r="T63" i="2"/>
  <c r="R61" i="2"/>
  <c r="R65" i="2" s="1"/>
  <c r="R63" i="2"/>
  <c r="G61" i="2"/>
  <c r="G65" i="2" s="1"/>
  <c r="G63" i="2"/>
  <c r="AF61" i="2"/>
  <c r="AF65" i="2" s="1"/>
  <c r="AF63" i="2"/>
  <c r="Z61" i="2"/>
  <c r="Z65" i="2" s="1"/>
  <c r="Z63" i="2"/>
  <c r="AH61" i="2"/>
  <c r="AH65" i="2" s="1"/>
  <c r="AH63" i="2"/>
  <c r="F61" i="2"/>
  <c r="F65" i="2" s="1"/>
  <c r="F63" i="2"/>
  <c r="W61" i="2"/>
  <c r="W65" i="2" s="1"/>
  <c r="W63" i="2"/>
  <c r="H61" i="2"/>
  <c r="H65" i="2" s="1"/>
  <c r="H63" i="2"/>
  <c r="AD61" i="2"/>
  <c r="AD65" i="2" s="1"/>
  <c r="AD63" i="2"/>
  <c r="Y61" i="2"/>
  <c r="Y65" i="2" s="1"/>
  <c r="Y63" i="2"/>
  <c r="X61" i="2"/>
  <c r="X65" i="2" s="1"/>
  <c r="AI61" i="2"/>
  <c r="AI65" i="2" s="1"/>
  <c r="V61" i="2"/>
  <c r="V65" i="2" s="1"/>
  <c r="U61" i="2"/>
  <c r="U65" i="2" s="1"/>
  <c r="K61" i="2"/>
  <c r="K65" i="2" s="1"/>
  <c r="AE61" i="2"/>
  <c r="AE65" i="2" s="1"/>
  <c r="E61" i="2"/>
  <c r="E65" i="2" s="1"/>
  <c r="AB61" i="2"/>
  <c r="AB65" i="2" s="1"/>
  <c r="D63" i="2"/>
</calcChain>
</file>

<file path=xl/sharedStrings.xml><?xml version="1.0" encoding="utf-8"?>
<sst xmlns="http://schemas.openxmlformats.org/spreadsheetml/2006/main" count="277" uniqueCount="141">
  <si>
    <t>CONTEMPORA</t>
  </si>
  <si>
    <t>MAPFRE</t>
  </si>
  <si>
    <t>PORVENIR</t>
  </si>
  <si>
    <t>RENTA NACIONAL</t>
  </si>
  <si>
    <t>SOUTHBRIDGE</t>
  </si>
  <si>
    <t>UNNIO</t>
  </si>
  <si>
    <t>TOTAL MERCADO</t>
  </si>
  <si>
    <t>Instrumentos del Estado</t>
  </si>
  <si>
    <t>Acciones de S.A.</t>
  </si>
  <si>
    <t>Préstamos</t>
  </si>
  <si>
    <t>Reporte de Inversiones - Compañías de Seguros Generales</t>
  </si>
  <si>
    <t>Seleccionar Moneda</t>
  </si>
  <si>
    <t>Cifras en M$</t>
  </si>
  <si>
    <t>Cifras en US$</t>
  </si>
  <si>
    <t>Cifras en UF</t>
  </si>
  <si>
    <t>METLIFE GENERALES</t>
  </si>
  <si>
    <t>CREDITO CONTINENTAL</t>
  </si>
  <si>
    <t>TIPO DE INSTRUMENTO</t>
  </si>
  <si>
    <t>InstrumentosdelEstado</t>
  </si>
  <si>
    <t>DepÃ³sitosaplazo</t>
  </si>
  <si>
    <t>Depósitos a Plazo</t>
  </si>
  <si>
    <t>Bonosbancarios</t>
  </si>
  <si>
    <t>Bonos Bancarios</t>
  </si>
  <si>
    <t>Letrashipotecarias</t>
  </si>
  <si>
    <t>Letras Hipotecarias</t>
  </si>
  <si>
    <t>Bonosydebentures</t>
  </si>
  <si>
    <t>Bonos y Debentures</t>
  </si>
  <si>
    <t>CrÃ©ditossindicados</t>
  </si>
  <si>
    <t>Créditos Sindicados</t>
  </si>
  <si>
    <t>Mutuoshipotecarios</t>
  </si>
  <si>
    <t>Mutuos Hipotecarios</t>
  </si>
  <si>
    <t>AccionesdeS.A.</t>
  </si>
  <si>
    <t>Fondosmutuos</t>
  </si>
  <si>
    <t>Fondos Mutuos</t>
  </si>
  <si>
    <t>FondoinversiÃ³n</t>
  </si>
  <si>
    <t>Fondos de Inversión</t>
  </si>
  <si>
    <t>InversiÃ³nexterior</t>
  </si>
  <si>
    <t>Inversión Exterior</t>
  </si>
  <si>
    <t>Cuentascorrientes</t>
  </si>
  <si>
    <t>Cuentas Corrientes</t>
  </si>
  <si>
    <t>Inversionesinmobiliarias</t>
  </si>
  <si>
    <t>Inversiones Inmobiliarias</t>
  </si>
  <si>
    <t>PrÃ©stamos</t>
  </si>
  <si>
    <t>Otros(3)</t>
  </si>
  <si>
    <t>Otros</t>
  </si>
  <si>
    <t>Total</t>
  </si>
  <si>
    <t>PART% MERCADO</t>
  </si>
  <si>
    <t>Renta Fija</t>
  </si>
  <si>
    <t>Renta Variable</t>
  </si>
  <si>
    <t>Bienes Raíces y Leasing</t>
  </si>
  <si>
    <t xml:space="preserve">* Notas: Elaboración propia en base a información FECU. El ítem "Bienes Raíces y Leasing" equivale al ítem reportado en FECU como "Inversiones Inmobiliarias". "Otros" Incluye acciones de S.A. cerradas, muebles y útiles, caja y derechos por inversiones en instrumentos derivados. </t>
  </si>
  <si>
    <t>Seleccionar Cuenta a Graficar</t>
  </si>
  <si>
    <t>Ordenado de Mayor a Menor</t>
  </si>
  <si>
    <t>Compañía a Destacar</t>
  </si>
  <si>
    <t>Orden Alfabético</t>
  </si>
  <si>
    <t>CONSORCIO NACIONAL</t>
  </si>
  <si>
    <t>MUT DE CARABINEROS</t>
  </si>
  <si>
    <t>ZURICH SANTANDER</t>
  </si>
  <si>
    <t>CHUBB GENERALES</t>
  </si>
  <si>
    <t>COMISIÓN PARA EL MERCADO FINANCIERO</t>
  </si>
  <si>
    <t>Tipo de compañía: CIAS. DE SEGUROS GENERALES, CIAS. REASEGURADORAS GENERALES  Y  CIAS. DE SEGUROS CRéDITO</t>
  </si>
  <si>
    <t>Razón social</t>
  </si>
  <si>
    <t>TipodecompaÃ±Ã­a</t>
  </si>
  <si>
    <t>TOTAL</t>
  </si>
  <si>
    <t>TOTAL CIAS. DE SEGUROS CRéDITO</t>
  </si>
  <si>
    <t xml:space="preserve"> (1) Tipo A=Seguros Generales; Tipo R=Reaseguradoras; Tipo CR=Seguros de Créditos.</t>
  </si>
  <si>
    <t xml:space="preserve"> (2) Cifras en miles de pesos</t>
  </si>
  <si>
    <t xml:space="preserve"> (3) Incluye acciones de S.A. cerradas, muebles y útiles, caja, derechos por inversiones en instrumentos derivados.</t>
  </si>
  <si>
    <t>BNP Paribas Cardiff</t>
  </si>
  <si>
    <t>Assurant Chile</t>
  </si>
  <si>
    <t>BCI Seguros</t>
  </si>
  <si>
    <t>ASSURANT Chile</t>
  </si>
  <si>
    <t>CONTINENTAL GENERALES</t>
  </si>
  <si>
    <t>FID CHILE</t>
  </si>
  <si>
    <t>HDI SEGUROS</t>
  </si>
  <si>
    <t>LIBERTY SEGUROS</t>
  </si>
  <si>
    <t>ORION seguros</t>
  </si>
  <si>
    <t>REALE CHILE</t>
  </si>
  <si>
    <t>STARR international</t>
  </si>
  <si>
    <t>SURAMERICANA</t>
  </si>
  <si>
    <t>ZENIT seguros</t>
  </si>
  <si>
    <t>AVLA crédito</t>
  </si>
  <si>
    <t>CESCE CHILE</t>
  </si>
  <si>
    <t>COFACE CHILE</t>
  </si>
  <si>
    <t>Mantener esta columna siempre</t>
  </si>
  <si>
    <t>Utilizar fila para revisar</t>
  </si>
  <si>
    <t>No borrar fila</t>
  </si>
  <si>
    <t>EVEREST</t>
  </si>
  <si>
    <t>ASSURANT</t>
  </si>
  <si>
    <t>BCI</t>
  </si>
  <si>
    <t>BNP</t>
  </si>
  <si>
    <t>CONTINENTAL</t>
  </si>
  <si>
    <t>FID</t>
  </si>
  <si>
    <t>HDI</t>
  </si>
  <si>
    <t>LIBERTY</t>
  </si>
  <si>
    <t>ORION</t>
  </si>
  <si>
    <t>REALE</t>
  </si>
  <si>
    <t>STARR</t>
  </si>
  <si>
    <t>SURAMERICANA G</t>
  </si>
  <si>
    <t>ZENIT</t>
  </si>
  <si>
    <t>AVLA</t>
  </si>
  <si>
    <t>CESCE</t>
  </si>
  <si>
    <t>COFACE</t>
  </si>
  <si>
    <t>KONSEGUR</t>
  </si>
  <si>
    <t>ORSAN</t>
  </si>
  <si>
    <t>SOLUNION</t>
  </si>
  <si>
    <t>ZURICH CHILE G</t>
  </si>
  <si>
    <t>Fecha: DICIEMBRE 2022</t>
  </si>
  <si>
    <t>ZURICH CHILE</t>
  </si>
  <si>
    <t>AVLA Crédito</t>
  </si>
  <si>
    <t>BNP Paribas Cardif</t>
  </si>
  <si>
    <t>Cesce Chile</t>
  </si>
  <si>
    <t>Chubb Generales</t>
  </si>
  <si>
    <t>Coface Chile</t>
  </si>
  <si>
    <t>Consorcio Nacional</t>
  </si>
  <si>
    <t>Contempora</t>
  </si>
  <si>
    <t>Continental Crédito</t>
  </si>
  <si>
    <t>Continental Generales</t>
  </si>
  <si>
    <t>Everest Generales</t>
  </si>
  <si>
    <t>FID Chile</t>
  </si>
  <si>
    <t>HDI Seguros</t>
  </si>
  <si>
    <t>Konsegur</t>
  </si>
  <si>
    <t>Liberty Seguros</t>
  </si>
  <si>
    <t>M. de Carabineros</t>
  </si>
  <si>
    <t>Mapfre</t>
  </si>
  <si>
    <t>MetLife Generales</t>
  </si>
  <si>
    <t>Orion Seguros</t>
  </si>
  <si>
    <t>Orsan Crédito</t>
  </si>
  <si>
    <t>Porvenir</t>
  </si>
  <si>
    <t>Reale Chile</t>
  </si>
  <si>
    <t>Renta Nacional</t>
  </si>
  <si>
    <t>Solunión Chile</t>
  </si>
  <si>
    <t>Southbridge</t>
  </si>
  <si>
    <t>Starr International</t>
  </si>
  <si>
    <t>Suramericana</t>
  </si>
  <si>
    <t>Unnio</t>
  </si>
  <si>
    <t>Zenit Seguros</t>
  </si>
  <si>
    <t>Zurich Chile</t>
  </si>
  <si>
    <t>Zurich Santander</t>
  </si>
  <si>
    <t>*Información descargada el 05-03-2024</t>
  </si>
  <si>
    <t>Datos a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</si>
</sst>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.0000000_-;\-* #,##0.0000000_-;_-* &quot;-&quot;??_-;_-@_-"/>
    <numFmt numFmtId="165" formatCode="[&gt;0]#,##0;[&lt;0]\-#,##0;#,##0"/>
    <numFmt numFmtId="166" formatCode="#,##0_ ;[Red]\-#,##0\ "/>
    <numFmt numFmtId="167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rgb="FF003895"/>
      <name val="Calibri"/>
      <family val="2"/>
      <scheme val="minor"/>
    </font>
    <font>
      <sz val="8"/>
      <color theme="1" tint="0.4999542222357860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u/>
      <sz val="8"/>
      <color theme="1" tint="0.4999542222357860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u/>
      <sz val="8"/>
      <name val="Calibri"/>
      <family val="2"/>
      <scheme val="minor"/>
    </font>
    <font>
      <u/>
      <sz val="8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389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rgb="FF00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7" fillId="0" borderId="0"/>
    <xf numFmtId="0" fontId="22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2" fillId="0" borderId="0" xfId="0" applyFont="1" applyAlignment="1">
      <alignment horizontal="center"/>
    </xf>
    <xf numFmtId="0" fontId="7" fillId="2" borderId="0" xfId="0" applyFont="1" applyFill="1" applyAlignment="1" applyProtection="1">
      <alignment horizontal="center" vertical="center"/>
      <protection locked="0"/>
    </xf>
    <xf numFmtId="1" fontId="10" fillId="3" borderId="2" xfId="2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/>
    <xf numFmtId="0" fontId="2" fillId="4" borderId="2" xfId="0" applyFont="1" applyFill="1" applyBorder="1" applyAlignment="1" applyProtection="1">
      <alignment horizontal="left" indent="1"/>
      <protection hidden="1"/>
    </xf>
    <xf numFmtId="165" fontId="0" fillId="0" borderId="1" xfId="0" applyNumberFormat="1" applyBorder="1" applyAlignment="1">
      <alignment horizontal="right" vertical="top"/>
    </xf>
    <xf numFmtId="0" fontId="12" fillId="0" borderId="0" xfId="0" applyFont="1"/>
    <xf numFmtId="0" fontId="12" fillId="5" borderId="2" xfId="0" applyFont="1" applyFill="1" applyBorder="1" applyAlignment="1" applyProtection="1">
      <alignment horizontal="right" indent="1"/>
      <protection hidden="1"/>
    </xf>
    <xf numFmtId="166" fontId="12" fillId="5" borderId="2" xfId="0" applyNumberFormat="1" applyFont="1" applyFill="1" applyBorder="1" applyProtection="1">
      <protection hidden="1"/>
    </xf>
    <xf numFmtId="0" fontId="12" fillId="4" borderId="2" xfId="0" applyFont="1" applyFill="1" applyBorder="1" applyAlignment="1" applyProtection="1">
      <alignment horizontal="left" vertical="center"/>
      <protection hidden="1"/>
    </xf>
    <xf numFmtId="166" fontId="12" fillId="4" borderId="2" xfId="0" applyNumberFormat="1" applyFont="1" applyFill="1" applyBorder="1" applyAlignment="1" applyProtection="1">
      <alignment vertical="center"/>
      <protection hidden="1"/>
    </xf>
    <xf numFmtId="166" fontId="12" fillId="5" borderId="2" xfId="0" applyNumberFormat="1" applyFont="1" applyFill="1" applyBorder="1" applyAlignment="1" applyProtection="1">
      <alignment vertical="center"/>
      <protection hidden="1"/>
    </xf>
    <xf numFmtId="167" fontId="12" fillId="5" borderId="2" xfId="0" applyNumberFormat="1" applyFont="1" applyFill="1" applyBorder="1" applyAlignment="1" applyProtection="1">
      <alignment vertical="center"/>
      <protection hidden="1"/>
    </xf>
    <xf numFmtId="0" fontId="2" fillId="4" borderId="2" xfId="0" applyFont="1" applyFill="1" applyBorder="1" applyAlignment="1" applyProtection="1">
      <alignment horizontal="left" vertical="center" indent="2"/>
      <protection hidden="1"/>
    </xf>
    <xf numFmtId="166" fontId="2" fillId="4" borderId="2" xfId="0" applyNumberFormat="1" applyFont="1" applyFill="1" applyBorder="1" applyAlignment="1" applyProtection="1">
      <alignment vertical="center"/>
      <protection hidden="1"/>
    </xf>
    <xf numFmtId="0" fontId="12" fillId="5" borderId="2" xfId="0" applyFont="1" applyFill="1" applyBorder="1" applyAlignment="1" applyProtection="1">
      <alignment horizontal="right" vertical="center"/>
      <protection hidden="1"/>
    </xf>
    <xf numFmtId="0" fontId="13" fillId="0" borderId="0" xfId="0" applyFont="1"/>
    <xf numFmtId="3" fontId="5" fillId="0" borderId="3" xfId="0" applyNumberFormat="1" applyFont="1" applyBorder="1" applyAlignment="1" applyProtection="1">
      <alignment vertical="center"/>
      <protection hidden="1"/>
    </xf>
    <xf numFmtId="3" fontId="6" fillId="0" borderId="2" xfId="0" applyNumberFormat="1" applyFont="1" applyBorder="1" applyAlignment="1" applyProtection="1">
      <alignment vertical="center"/>
      <protection hidden="1"/>
    </xf>
    <xf numFmtId="0" fontId="14" fillId="0" borderId="0" xfId="0" applyFont="1"/>
    <xf numFmtId="3" fontId="5" fillId="4" borderId="4" xfId="0" applyNumberFormat="1" applyFont="1" applyFill="1" applyBorder="1" applyAlignment="1" applyProtection="1">
      <alignment vertical="center"/>
      <protection locked="0" hidden="1"/>
    </xf>
    <xf numFmtId="3" fontId="5" fillId="0" borderId="2" xfId="0" applyNumberFormat="1" applyFont="1" applyBorder="1" applyAlignment="1" applyProtection="1">
      <alignment vertical="center"/>
      <protection hidden="1"/>
    </xf>
    <xf numFmtId="3" fontId="6" fillId="0" borderId="2" xfId="0" applyNumberFormat="1" applyFont="1" applyBorder="1" applyAlignment="1" applyProtection="1">
      <alignment horizontal="right" vertical="center"/>
      <protection hidden="1"/>
    </xf>
    <xf numFmtId="0" fontId="5" fillId="0" borderId="2" xfId="0" applyFont="1" applyBorder="1" applyProtection="1">
      <protection hidden="1"/>
    </xf>
    <xf numFmtId="0" fontId="10" fillId="0" borderId="0" xfId="0" applyFont="1"/>
    <xf numFmtId="0" fontId="15" fillId="0" borderId="0" xfId="0" applyFont="1"/>
    <xf numFmtId="0" fontId="8" fillId="0" borderId="0" xfId="0" applyFont="1"/>
    <xf numFmtId="0" fontId="16" fillId="0" borderId="0" xfId="0" applyFont="1"/>
    <xf numFmtId="0" fontId="0" fillId="6" borderId="1" xfId="0" applyFill="1" applyBorder="1" applyAlignment="1">
      <alignment horizontal="left" vertical="top"/>
    </xf>
    <xf numFmtId="0" fontId="8" fillId="6" borderId="1" xfId="0" applyFont="1" applyFill="1" applyBorder="1" applyAlignment="1">
      <alignment horizontal="left" vertical="top"/>
    </xf>
    <xf numFmtId="0" fontId="14" fillId="6" borderId="0" xfId="0" applyFont="1" applyFill="1"/>
    <xf numFmtId="0" fontId="5" fillId="6" borderId="0" xfId="0" applyFont="1" applyFill="1"/>
    <xf numFmtId="0" fontId="6" fillId="0" borderId="0" xfId="0" applyFont="1"/>
    <xf numFmtId="0" fontId="19" fillId="0" borderId="0" xfId="0" applyFont="1"/>
    <xf numFmtId="0" fontId="20" fillId="8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21" fillId="0" borderId="0" xfId="0" applyFont="1"/>
    <xf numFmtId="0" fontId="18" fillId="7" borderId="0" xfId="3" applyFont="1" applyFill="1" applyAlignment="1">
      <alignment horizontal="left" vertical="top"/>
    </xf>
    <xf numFmtId="0" fontId="0" fillId="0" borderId="0" xfId="0" applyAlignment="1">
      <alignment horizontal="center" wrapText="1"/>
    </xf>
    <xf numFmtId="4" fontId="5" fillId="0" borderId="0" xfId="0" applyNumberFormat="1" applyFont="1"/>
    <xf numFmtId="165" fontId="0" fillId="0" borderId="0" xfId="0" applyNumberFormat="1"/>
    <xf numFmtId="0" fontId="0" fillId="6" borderId="5" xfId="0" applyFill="1" applyBorder="1" applyAlignment="1">
      <alignment horizontal="left" vertical="top"/>
    </xf>
    <xf numFmtId="0" fontId="23" fillId="0" borderId="0" xfId="0" applyFont="1"/>
    <xf numFmtId="166" fontId="2" fillId="0" borderId="0" xfId="0" applyNumberFormat="1" applyFont="1"/>
    <xf numFmtId="164" fontId="6" fillId="0" borderId="0" xfId="1" applyNumberFormat="1" applyFont="1"/>
    <xf numFmtId="4" fontId="6" fillId="0" borderId="0" xfId="0" applyNumberFormat="1" applyFont="1"/>
    <xf numFmtId="0" fontId="20" fillId="8" borderId="1" xfId="3" applyFont="1" applyFill="1" applyBorder="1" applyAlignment="1">
      <alignment horizontal="center" vertical="top" wrapText="1"/>
    </xf>
    <xf numFmtId="165" fontId="17" fillId="0" borderId="1" xfId="3" applyNumberFormat="1" applyBorder="1" applyAlignment="1">
      <alignment horizontal="right" vertical="top"/>
    </xf>
    <xf numFmtId="0" fontId="8" fillId="0" borderId="1" xfId="0" applyFont="1" applyBorder="1" applyAlignment="1">
      <alignment horizontal="left" vertical="top"/>
    </xf>
    <xf numFmtId="165" fontId="8" fillId="0" borderId="1" xfId="0" applyNumberFormat="1" applyFont="1" applyBorder="1" applyAlignment="1">
      <alignment horizontal="right" vertical="top"/>
    </xf>
    <xf numFmtId="166" fontId="10" fillId="5" borderId="2" xfId="0" applyNumberFormat="1" applyFont="1" applyFill="1" applyBorder="1" applyProtection="1">
      <protection hidden="1"/>
    </xf>
    <xf numFmtId="1" fontId="12" fillId="3" borderId="2" xfId="2" applyNumberFormat="1" applyFont="1" applyFill="1" applyBorder="1" applyAlignment="1" applyProtection="1">
      <alignment horizontal="center" vertical="center" wrapText="1"/>
      <protection hidden="1"/>
    </xf>
  </cellXfs>
  <cellStyles count="5">
    <cellStyle name="Millares" xfId="1" builtinId="3"/>
    <cellStyle name="Normal" xfId="0" builtinId="0"/>
    <cellStyle name="Normal 2" xfId="3" xr:uid="{CC7FC672-C199-4746-97A4-D6BBC5E9A415}"/>
    <cellStyle name="Normal 3" xfId="2" xr:uid="{070B334D-50EC-4E51-9E2B-41445075EB09}"/>
    <cellStyle name="Normal 4" xfId="4" xr:uid="{6D98AE1A-66B7-484C-BB7C-29CA12420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16156313794129E-2"/>
          <c:y val="3.021093791847522E-2"/>
          <c:w val="0.90449756002720616"/>
          <c:h val="0.685544200591947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Inversiones!$D$63:$AI$63</c:f>
              <c:strCache>
                <c:ptCount val="32"/>
                <c:pt idx="0">
                  <c:v>BCI Seguros</c:v>
                </c:pt>
                <c:pt idx="1">
                  <c:v>HDI Seguros</c:v>
                </c:pt>
                <c:pt idx="2">
                  <c:v>Liberty Seguros</c:v>
                </c:pt>
                <c:pt idx="3">
                  <c:v>Chubb Generales</c:v>
                </c:pt>
                <c:pt idx="4">
                  <c:v>Suramericana</c:v>
                </c:pt>
                <c:pt idx="5">
                  <c:v>BNP Paribas Cardif</c:v>
                </c:pt>
                <c:pt idx="6">
                  <c:v>Zurich Chile</c:v>
                </c:pt>
                <c:pt idx="7">
                  <c:v>Zurich Santander</c:v>
                </c:pt>
                <c:pt idx="8">
                  <c:v>Southbridge</c:v>
                </c:pt>
                <c:pt idx="9">
                  <c:v>Mapfre</c:v>
                </c:pt>
                <c:pt idx="10">
                  <c:v>Continental Generales</c:v>
                </c:pt>
                <c:pt idx="11">
                  <c:v>Consorcio Nacional</c:v>
                </c:pt>
                <c:pt idx="12">
                  <c:v>Everest Generales</c:v>
                </c:pt>
                <c:pt idx="13">
                  <c:v>Reale Chile</c:v>
                </c:pt>
                <c:pt idx="14">
                  <c:v>Continental Crédito</c:v>
                </c:pt>
                <c:pt idx="15">
                  <c:v>Zenit Seguros</c:v>
                </c:pt>
                <c:pt idx="16">
                  <c:v>Orion Seguros</c:v>
                </c:pt>
                <c:pt idx="17">
                  <c:v>Starr International</c:v>
                </c:pt>
                <c:pt idx="18">
                  <c:v>FID Chile</c:v>
                </c:pt>
                <c:pt idx="19">
                  <c:v>Coface Chile</c:v>
                </c:pt>
                <c:pt idx="20">
                  <c:v>AVLA Crédito</c:v>
                </c:pt>
                <c:pt idx="21">
                  <c:v>M. de Carabineros</c:v>
                </c:pt>
                <c:pt idx="22">
                  <c:v>Orsan Crédito</c:v>
                </c:pt>
                <c:pt idx="23">
                  <c:v>Porvenir</c:v>
                </c:pt>
                <c:pt idx="24">
                  <c:v>Unnio</c:v>
                </c:pt>
                <c:pt idx="25">
                  <c:v>Assurant Chile</c:v>
                </c:pt>
                <c:pt idx="26">
                  <c:v>Cesce Chile</c:v>
                </c:pt>
                <c:pt idx="27">
                  <c:v>MetLife Generales</c:v>
                </c:pt>
                <c:pt idx="28">
                  <c:v>Solunión Chile</c:v>
                </c:pt>
                <c:pt idx="29">
                  <c:v>Contempora</c:v>
                </c:pt>
                <c:pt idx="30">
                  <c:v>Konsegur</c:v>
                </c:pt>
                <c:pt idx="31">
                  <c:v>#N/D</c:v>
                </c:pt>
              </c:strCache>
            </c:strRef>
          </c:cat>
          <c:val>
            <c:numRef>
              <c:f>Inversiones!$D$64:$AI$64</c:f>
              <c:numCache>
                <c:formatCode>#,##0</c:formatCode>
                <c:ptCount val="32"/>
                <c:pt idx="0">
                  <c:v>10229795.652873548</c:v>
                </c:pt>
                <c:pt idx="1">
                  <c:v>8282618.180908829</c:v>
                </c:pt>
                <c:pt idx="2">
                  <c:v>6602971.8375095418</c:v>
                </c:pt>
                <c:pt idx="3">
                  <c:v>5903479.0765590919</c:v>
                </c:pt>
                <c:pt idx="4">
                  <c:v>5643618.752813316</c:v>
                </c:pt>
                <c:pt idx="5">
                  <c:v>5231504.9786133813</c:v>
                </c:pt>
                <c:pt idx="6">
                  <c:v>3248731.9975123275</c:v>
                </c:pt>
                <c:pt idx="7">
                  <c:v>3198773.4768965845</c:v>
                </c:pt>
                <c:pt idx="8">
                  <c:v>3128649.3159978893</c:v>
                </c:pt>
                <c:pt idx="9">
                  <c:v>2892173.8241709033</c:v>
                </c:pt>
                <c:pt idx="10">
                  <c:v>2606800.9609300089</c:v>
                </c:pt>
                <c:pt idx="11">
                  <c:v>1454371.1551383345</c:v>
                </c:pt>
                <c:pt idx="12">
                  <c:v>1317808.2195504364</c:v>
                </c:pt>
                <c:pt idx="13">
                  <c:v>1080934.3788530184</c:v>
                </c:pt>
                <c:pt idx="14">
                  <c:v>835923.51158052322</c:v>
                </c:pt>
                <c:pt idx="15">
                  <c:v>762616.77289303532</c:v>
                </c:pt>
                <c:pt idx="16">
                  <c:v>713379.27596457454</c:v>
                </c:pt>
                <c:pt idx="17">
                  <c:v>650480.62809464755</c:v>
                </c:pt>
                <c:pt idx="18">
                  <c:v>620600.90199992736</c:v>
                </c:pt>
                <c:pt idx="19">
                  <c:v>586530.64364261914</c:v>
                </c:pt>
                <c:pt idx="20">
                  <c:v>547371.2779999437</c:v>
                </c:pt>
                <c:pt idx="21">
                  <c:v>542408.86495443422</c:v>
                </c:pt>
                <c:pt idx="22">
                  <c:v>456524.87567057647</c:v>
                </c:pt>
                <c:pt idx="23">
                  <c:v>432887.30763460096</c:v>
                </c:pt>
                <c:pt idx="24">
                  <c:v>397405.88039585657</c:v>
                </c:pt>
                <c:pt idx="25">
                  <c:v>297644.10144672275</c:v>
                </c:pt>
                <c:pt idx="26">
                  <c:v>274959.98843143828</c:v>
                </c:pt>
                <c:pt idx="27">
                  <c:v>265479.33967864816</c:v>
                </c:pt>
                <c:pt idx="28">
                  <c:v>241611.9225776174</c:v>
                </c:pt>
                <c:pt idx="29">
                  <c:v>137737.94923314874</c:v>
                </c:pt>
                <c:pt idx="30">
                  <c:v>115724.16590014228</c:v>
                </c:pt>
                <c:pt idx="3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D-4A4C-A5DC-FC10E7E8577D}"/>
            </c:ext>
          </c:extLst>
        </c:ser>
        <c:ser>
          <c:idx val="1"/>
          <c:order val="1"/>
          <c:spPr>
            <a:solidFill>
              <a:srgbClr val="558ED5"/>
            </a:solidFill>
          </c:spPr>
          <c:invertIfNegative val="0"/>
          <c:cat>
            <c:strRef>
              <c:f>Inversiones!$D$63:$AI$63</c:f>
              <c:strCache>
                <c:ptCount val="32"/>
                <c:pt idx="0">
                  <c:v>BCI Seguros</c:v>
                </c:pt>
                <c:pt idx="1">
                  <c:v>HDI Seguros</c:v>
                </c:pt>
                <c:pt idx="2">
                  <c:v>Liberty Seguros</c:v>
                </c:pt>
                <c:pt idx="3">
                  <c:v>Chubb Generales</c:v>
                </c:pt>
                <c:pt idx="4">
                  <c:v>Suramericana</c:v>
                </c:pt>
                <c:pt idx="5">
                  <c:v>BNP Paribas Cardif</c:v>
                </c:pt>
                <c:pt idx="6">
                  <c:v>Zurich Chile</c:v>
                </c:pt>
                <c:pt idx="7">
                  <c:v>Zurich Santander</c:v>
                </c:pt>
                <c:pt idx="8">
                  <c:v>Southbridge</c:v>
                </c:pt>
                <c:pt idx="9">
                  <c:v>Mapfre</c:v>
                </c:pt>
                <c:pt idx="10">
                  <c:v>Continental Generales</c:v>
                </c:pt>
                <c:pt idx="11">
                  <c:v>Consorcio Nacional</c:v>
                </c:pt>
                <c:pt idx="12">
                  <c:v>Everest Generales</c:v>
                </c:pt>
                <c:pt idx="13">
                  <c:v>Reale Chile</c:v>
                </c:pt>
                <c:pt idx="14">
                  <c:v>Continental Crédito</c:v>
                </c:pt>
                <c:pt idx="15">
                  <c:v>Zenit Seguros</c:v>
                </c:pt>
                <c:pt idx="16">
                  <c:v>Orion Seguros</c:v>
                </c:pt>
                <c:pt idx="17">
                  <c:v>Starr International</c:v>
                </c:pt>
                <c:pt idx="18">
                  <c:v>FID Chile</c:v>
                </c:pt>
                <c:pt idx="19">
                  <c:v>Coface Chile</c:v>
                </c:pt>
                <c:pt idx="20">
                  <c:v>AVLA Crédito</c:v>
                </c:pt>
                <c:pt idx="21">
                  <c:v>M. de Carabineros</c:v>
                </c:pt>
                <c:pt idx="22">
                  <c:v>Orsan Crédito</c:v>
                </c:pt>
                <c:pt idx="23">
                  <c:v>Porvenir</c:v>
                </c:pt>
                <c:pt idx="24">
                  <c:v>Unnio</c:v>
                </c:pt>
                <c:pt idx="25">
                  <c:v>Assurant Chile</c:v>
                </c:pt>
                <c:pt idx="26">
                  <c:v>Cesce Chile</c:v>
                </c:pt>
                <c:pt idx="27">
                  <c:v>MetLife Generales</c:v>
                </c:pt>
                <c:pt idx="28">
                  <c:v>Solunión Chile</c:v>
                </c:pt>
                <c:pt idx="29">
                  <c:v>Contempora</c:v>
                </c:pt>
                <c:pt idx="30">
                  <c:v>Konsegur</c:v>
                </c:pt>
                <c:pt idx="31">
                  <c:v>#N/D</c:v>
                </c:pt>
              </c:strCache>
            </c:strRef>
          </c:cat>
          <c:val>
            <c:numRef>
              <c:f>Inversiones!$D$65:$AI$65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297644.10144672275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ED-4A4C-A5DC-FC10E7E85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7157728"/>
        <c:axId val="657158288"/>
      </c:barChart>
      <c:catAx>
        <c:axId val="65715772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bg1">
                <a:lumMod val="85000"/>
              </a:schemeClr>
            </a:solidFill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57158288"/>
        <c:crosses val="autoZero"/>
        <c:auto val="1"/>
        <c:lblAlgn val="ctr"/>
        <c:lblOffset val="100"/>
        <c:noMultiLvlLbl val="0"/>
      </c:catAx>
      <c:valAx>
        <c:axId val="657158288"/>
        <c:scaling>
          <c:orientation val="minMax"/>
        </c:scaling>
        <c:delete val="0"/>
        <c:axPos val="l"/>
        <c:title>
          <c:tx>
            <c:strRef>
              <c:f>Inversiones!$H$8</c:f>
              <c:strCache>
                <c:ptCount val="1"/>
                <c:pt idx="0">
                  <c:v>Cifras en UF</c:v>
                </c:pt>
              </c:strCache>
            </c:strRef>
          </c:tx>
          <c:layout>
            <c:manualLayout>
              <c:xMode val="edge"/>
              <c:yMode val="edge"/>
              <c:x val="3.6287157639609062E-5"/>
              <c:y val="1.7734856112906726E-2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57157728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1</xdr:row>
      <xdr:rowOff>19051</xdr:rowOff>
    </xdr:from>
    <xdr:to>
      <xdr:col>2</xdr:col>
      <xdr:colOff>1160960</xdr:colOff>
      <xdr:row>4</xdr:row>
      <xdr:rowOff>330200</xdr:rowOff>
    </xdr:to>
    <xdr:pic>
      <xdr:nvPicPr>
        <xdr:cNvPr id="2" name="1 Imagen" descr="Logotipo AACH.png">
          <a:extLst>
            <a:ext uri="{FF2B5EF4-FFF2-40B4-BE49-F238E27FC236}">
              <a16:creationId xmlns:a16="http://schemas.microsoft.com/office/drawing/2014/main" id="{574F04BA-EB7F-4EB9-8FCF-44A75B0EB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161926"/>
          <a:ext cx="884735" cy="949324"/>
        </a:xfrm>
        <a:prstGeom prst="rect">
          <a:avLst/>
        </a:prstGeom>
      </xdr:spPr>
    </xdr:pic>
    <xdr:clientData/>
  </xdr:twoCellAnchor>
  <xdr:twoCellAnchor>
    <xdr:from>
      <xdr:col>3</xdr:col>
      <xdr:colOff>108678</xdr:colOff>
      <xdr:row>52</xdr:row>
      <xdr:rowOff>30724</xdr:rowOff>
    </xdr:from>
    <xdr:to>
      <xdr:col>19</xdr:col>
      <xdr:colOff>327754</xdr:colOff>
      <xdr:row>73</xdr:row>
      <xdr:rowOff>17145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2E3E1832-E94E-4CAE-A0E7-3DBA857F1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2185-AA24-4C88-9C23-44FE39ED7DCD}">
  <sheetPr codeName="Hoja1"/>
  <dimension ref="A1:AK222"/>
  <sheetViews>
    <sheetView showGridLines="0" showRowColHeaders="0" tabSelected="1" topLeftCell="B1" zoomScaleNormal="100" workbookViewId="0">
      <pane xSplit="2" ySplit="30" topLeftCell="D31" activePane="bottomRight" state="frozen"/>
      <selection activeCell="B1" sqref="B1"/>
      <selection pane="topRight" activeCell="D1" sqref="D1"/>
      <selection pane="bottomLeft" activeCell="B31" sqref="B31"/>
      <selection pane="bottomRight" activeCell="C8" sqref="C8"/>
    </sheetView>
  </sheetViews>
  <sheetFormatPr baseColWidth="10" defaultColWidth="11.44140625" defaultRowHeight="10.199999999999999" x14ac:dyDescent="0.2"/>
  <cols>
    <col min="1" max="1" width="5.5546875" style="4" hidden="1" customWidth="1"/>
    <col min="2" max="2" width="11.6640625" style="4" customWidth="1"/>
    <col min="3" max="3" width="21.44140625" style="1" customWidth="1"/>
    <col min="4" max="21" width="11" style="1" customWidth="1"/>
    <col min="22" max="23" width="12.109375" style="1" customWidth="1"/>
    <col min="24" max="24" width="12.33203125" style="1" customWidth="1"/>
    <col min="25" max="35" width="11" style="1" customWidth="1"/>
    <col min="36" max="36" width="13" style="1" customWidth="1"/>
    <col min="37" max="16384" width="11.44140625" style="1"/>
  </cols>
  <sheetData>
    <row r="1" spans="1:35" x14ac:dyDescent="0.2"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</row>
    <row r="2" spans="1:35" x14ac:dyDescent="0.2"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35" ht="22.5" customHeight="1" x14ac:dyDescent="0.35">
      <c r="D3" s="2" t="s">
        <v>10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35" ht="16.5" customHeight="1" x14ac:dyDescent="0.2">
      <c r="D4" s="3" t="s">
        <v>140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35" ht="30" customHeight="1" x14ac:dyDescent="0.2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35" x14ac:dyDescent="0.2">
      <c r="C6" s="5" t="s">
        <v>11</v>
      </c>
      <c r="D6" s="4"/>
      <c r="E6" s="4"/>
      <c r="F6" s="4"/>
      <c r="G6" s="4"/>
      <c r="H6" s="37"/>
      <c r="I6" s="37"/>
      <c r="J6" s="37"/>
      <c r="K6" s="37"/>
      <c r="L6" s="4"/>
      <c r="M6" s="4"/>
      <c r="N6" s="4"/>
      <c r="O6" s="4"/>
      <c r="P6" s="4"/>
      <c r="Q6" s="4"/>
      <c r="R6" s="4"/>
      <c r="S6" s="4"/>
    </row>
    <row r="7" spans="1:35" x14ac:dyDescent="0.2">
      <c r="C7" s="5"/>
      <c r="D7" s="4"/>
      <c r="E7" s="4"/>
      <c r="F7" s="4"/>
      <c r="G7" s="4"/>
      <c r="H7" s="37"/>
      <c r="I7" s="37" t="s">
        <v>12</v>
      </c>
      <c r="J7" s="37">
        <v>1</v>
      </c>
      <c r="K7" s="37"/>
      <c r="L7" s="4"/>
      <c r="M7" s="4"/>
      <c r="N7" s="4"/>
      <c r="O7" s="4"/>
      <c r="P7" s="4"/>
      <c r="Q7" s="4"/>
      <c r="R7" s="4"/>
      <c r="S7" s="4"/>
    </row>
    <row r="8" spans="1:35" ht="24.75" customHeight="1" x14ac:dyDescent="0.2">
      <c r="C8" s="6" t="s">
        <v>14</v>
      </c>
      <c r="D8" s="4"/>
      <c r="E8" s="4"/>
      <c r="F8" s="4"/>
      <c r="G8" s="4"/>
      <c r="H8" s="37" t="str">
        <f>Moneda</f>
        <v>Cifras en UF</v>
      </c>
      <c r="I8" s="37" t="s">
        <v>14</v>
      </c>
      <c r="J8" s="49">
        <f>1000/K8</f>
        <v>2.7181772121069786E-2</v>
      </c>
      <c r="K8" s="50">
        <v>36789.360000000001</v>
      </c>
      <c r="L8" s="44"/>
      <c r="M8" s="4"/>
      <c r="N8" s="4"/>
      <c r="O8" s="4"/>
      <c r="P8" s="4"/>
      <c r="Q8" s="4"/>
      <c r="R8" s="4"/>
      <c r="S8" s="4"/>
    </row>
    <row r="9" spans="1:35" ht="11.4" x14ac:dyDescent="0.2">
      <c r="D9" s="4"/>
      <c r="E9" s="4"/>
      <c r="F9" s="4"/>
      <c r="G9" s="4"/>
      <c r="H9" s="37">
        <f>VLOOKUP(H8,I7:J9,2,0)</f>
        <v>2.7181772121069786E-2</v>
      </c>
      <c r="I9" s="37" t="s">
        <v>13</v>
      </c>
      <c r="J9" s="37">
        <f>1000/K9</f>
        <v>1.1304672221028951</v>
      </c>
      <c r="K9" s="37">
        <v>884.59</v>
      </c>
      <c r="L9" s="4"/>
      <c r="M9" s="4"/>
      <c r="N9" s="4"/>
      <c r="O9" s="42"/>
      <c r="P9" s="4"/>
      <c r="Q9" s="4"/>
      <c r="R9" s="4"/>
      <c r="S9" s="4"/>
    </row>
    <row r="10" spans="1:35" ht="14.4" hidden="1" x14ac:dyDescent="0.3">
      <c r="C10" s="1" t="s">
        <v>85</v>
      </c>
      <c r="D10" s="53" t="s">
        <v>71</v>
      </c>
      <c r="E10" s="40" t="s">
        <v>81</v>
      </c>
      <c r="F10" s="40" t="s">
        <v>70</v>
      </c>
      <c r="G10" s="40" t="s">
        <v>68</v>
      </c>
      <c r="H10" s="40" t="s">
        <v>82</v>
      </c>
      <c r="I10" s="40" t="s">
        <v>58</v>
      </c>
      <c r="J10" s="40" t="s">
        <v>83</v>
      </c>
      <c r="K10" s="40" t="s">
        <v>55</v>
      </c>
      <c r="L10" s="53" t="s">
        <v>0</v>
      </c>
      <c r="M10" s="53" t="s">
        <v>72</v>
      </c>
      <c r="N10" s="53" t="s">
        <v>16</v>
      </c>
      <c r="O10" s="53" t="s">
        <v>87</v>
      </c>
      <c r="P10" s="53" t="s">
        <v>73</v>
      </c>
      <c r="Q10" s="40" t="s">
        <v>74</v>
      </c>
      <c r="R10" s="40" t="s">
        <v>103</v>
      </c>
      <c r="S10" s="40" t="s">
        <v>75</v>
      </c>
      <c r="T10" s="40" t="s">
        <v>56</v>
      </c>
      <c r="U10" s="40" t="s">
        <v>1</v>
      </c>
      <c r="V10" s="40" t="s">
        <v>15</v>
      </c>
      <c r="W10" s="40" t="s">
        <v>76</v>
      </c>
      <c r="X10" s="40" t="s">
        <v>104</v>
      </c>
      <c r="Y10" s="40" t="s">
        <v>2</v>
      </c>
      <c r="Z10" s="40" t="s">
        <v>77</v>
      </c>
      <c r="AA10" s="40" t="s">
        <v>3</v>
      </c>
      <c r="AB10" t="s">
        <v>105</v>
      </c>
      <c r="AC10" s="40" t="s">
        <v>4</v>
      </c>
      <c r="AD10" s="40" t="s">
        <v>78</v>
      </c>
      <c r="AE10" s="40" t="s">
        <v>79</v>
      </c>
      <c r="AF10" s="40" t="s">
        <v>5</v>
      </c>
      <c r="AG10" s="40" t="s">
        <v>80</v>
      </c>
      <c r="AH10" s="40" t="s">
        <v>108</v>
      </c>
      <c r="AI10" s="40" t="s">
        <v>57</v>
      </c>
    </row>
    <row r="11" spans="1:35" ht="14.4" hidden="1" x14ac:dyDescent="0.2">
      <c r="C11" s="1" t="s">
        <v>86</v>
      </c>
      <c r="D11" s="34" t="s">
        <v>71</v>
      </c>
      <c r="E11" s="33" t="s">
        <v>81</v>
      </c>
      <c r="F11" s="33" t="s">
        <v>70</v>
      </c>
      <c r="G11" s="33" t="s">
        <v>68</v>
      </c>
      <c r="H11" s="33" t="s">
        <v>82</v>
      </c>
      <c r="I11" s="33" t="s">
        <v>58</v>
      </c>
      <c r="J11" s="33" t="s">
        <v>83</v>
      </c>
      <c r="K11" s="33" t="s">
        <v>55</v>
      </c>
      <c r="L11" s="34" t="s">
        <v>0</v>
      </c>
      <c r="M11" s="34" t="s">
        <v>72</v>
      </c>
      <c r="N11" s="34" t="s">
        <v>16</v>
      </c>
      <c r="O11" s="34" t="s">
        <v>87</v>
      </c>
      <c r="P11" s="34" t="s">
        <v>73</v>
      </c>
      <c r="Q11" s="33" t="s">
        <v>74</v>
      </c>
      <c r="R11" s="33" t="s">
        <v>103</v>
      </c>
      <c r="S11" s="33" t="s">
        <v>75</v>
      </c>
      <c r="T11" s="33" t="s">
        <v>56</v>
      </c>
      <c r="U11" s="33" t="s">
        <v>1</v>
      </c>
      <c r="V11" s="33" t="s">
        <v>15</v>
      </c>
      <c r="W11" s="33" t="s">
        <v>76</v>
      </c>
      <c r="X11" s="33" t="s">
        <v>104</v>
      </c>
      <c r="Y11" s="33" t="s">
        <v>2</v>
      </c>
      <c r="Z11" s="33" t="s">
        <v>77</v>
      </c>
      <c r="AA11" s="33" t="s">
        <v>3</v>
      </c>
      <c r="AB11" s="33" t="s">
        <v>105</v>
      </c>
      <c r="AC11" s="33" t="s">
        <v>4</v>
      </c>
      <c r="AD11" s="33" t="s">
        <v>78</v>
      </c>
      <c r="AE11" s="33" t="s">
        <v>79</v>
      </c>
      <c r="AF11" s="33" t="s">
        <v>5</v>
      </c>
      <c r="AG11" s="33" t="s">
        <v>80</v>
      </c>
      <c r="AH11" s="33" t="s">
        <v>108</v>
      </c>
      <c r="AI11" s="33" t="s">
        <v>57</v>
      </c>
    </row>
    <row r="12" spans="1:35" s="8" customFormat="1" ht="20.399999999999999" hidden="1" x14ac:dyDescent="0.3">
      <c r="A12" s="24"/>
      <c r="B12" s="31"/>
      <c r="C12" s="7" t="s">
        <v>17</v>
      </c>
      <c r="D12" s="7" t="s">
        <v>69</v>
      </c>
      <c r="E12" s="56" t="s">
        <v>109</v>
      </c>
      <c r="F12" s="56" t="s">
        <v>70</v>
      </c>
      <c r="G12" s="56" t="s">
        <v>110</v>
      </c>
      <c r="H12" s="56" t="s">
        <v>111</v>
      </c>
      <c r="I12" s="56" t="s">
        <v>112</v>
      </c>
      <c r="J12" s="56" t="s">
        <v>113</v>
      </c>
      <c r="K12" s="56" t="s">
        <v>114</v>
      </c>
      <c r="L12" s="7" t="s">
        <v>115</v>
      </c>
      <c r="M12" s="7" t="s">
        <v>116</v>
      </c>
      <c r="N12" s="7" t="s">
        <v>117</v>
      </c>
      <c r="O12" s="7" t="s">
        <v>118</v>
      </c>
      <c r="P12" s="7" t="s">
        <v>119</v>
      </c>
      <c r="Q12" s="7" t="s">
        <v>120</v>
      </c>
      <c r="R12" s="7" t="s">
        <v>121</v>
      </c>
      <c r="S12" s="7" t="s">
        <v>122</v>
      </c>
      <c r="T12" s="7" t="s">
        <v>123</v>
      </c>
      <c r="U12" s="7" t="s">
        <v>124</v>
      </c>
      <c r="V12" s="7" t="s">
        <v>125</v>
      </c>
      <c r="W12" s="7" t="s">
        <v>126</v>
      </c>
      <c r="X12" s="7" t="s">
        <v>127</v>
      </c>
      <c r="Y12" s="7" t="s">
        <v>128</v>
      </c>
      <c r="Z12" s="7" t="s">
        <v>129</v>
      </c>
      <c r="AA12" s="7" t="s">
        <v>130</v>
      </c>
      <c r="AB12" s="7" t="s">
        <v>131</v>
      </c>
      <c r="AC12" s="7" t="s">
        <v>132</v>
      </c>
      <c r="AD12" s="7" t="s">
        <v>133</v>
      </c>
      <c r="AE12" s="7" t="s">
        <v>134</v>
      </c>
      <c r="AF12" s="7" t="s">
        <v>135</v>
      </c>
      <c r="AG12" s="7" t="s">
        <v>136</v>
      </c>
      <c r="AH12" s="7" t="s">
        <v>137</v>
      </c>
      <c r="AI12" s="7" t="s">
        <v>138</v>
      </c>
    </row>
    <row r="13" spans="1:35" s="8" customFormat="1" ht="14.4" hidden="1" x14ac:dyDescent="0.2">
      <c r="A13" s="35">
        <v>3</v>
      </c>
      <c r="B13" s="4" t="s">
        <v>18</v>
      </c>
      <c r="C13" s="9" t="s">
        <v>7</v>
      </c>
      <c r="D13" s="54">
        <f>VLOOKUP(D$11,base!$A$8:$R$46,$A13,FALSE)</f>
        <v>2009088</v>
      </c>
      <c r="E13" s="10">
        <f>VLOOKUP(E$11,base!$A$8:$R$46,$A13,FALSE)</f>
        <v>3608677</v>
      </c>
      <c r="F13" s="10">
        <f>VLOOKUP(F$11,base!$A$8:$R$46,$A13,FALSE)</f>
        <v>15729621</v>
      </c>
      <c r="G13" s="10">
        <f>VLOOKUP(G$11,base!$A$8:$R$46,$A13,FALSE)</f>
        <v>59047460</v>
      </c>
      <c r="H13" s="10">
        <f>VLOOKUP(H$11,base!$A$8:$R$46,$A13,FALSE)</f>
        <v>1136496</v>
      </c>
      <c r="I13" s="10">
        <f>VLOOKUP(I$11,base!$A$8:$R$46,$A13,FALSE)</f>
        <v>64909526</v>
      </c>
      <c r="J13" s="10">
        <f>VLOOKUP(J$11,base!$A$8:$R$46,$A13,FALSE)</f>
        <v>17780023</v>
      </c>
      <c r="K13" s="10">
        <f>VLOOKUP(K$11,base!$A$8:$R$46,$A13,FALSE)</f>
        <v>0</v>
      </c>
      <c r="L13" s="54">
        <f>VLOOKUP(L$11,base!$A$8:$R$46,$A13,FALSE)</f>
        <v>728131</v>
      </c>
      <c r="M13" s="54">
        <f>VLOOKUP(M$11,base!$A$8:$R$46,$A13,FALSE)</f>
        <v>0</v>
      </c>
      <c r="N13" s="54">
        <f>VLOOKUP(N$11,base!$A$8:$R$46,$A13,FALSE)</f>
        <v>0</v>
      </c>
      <c r="O13" s="54">
        <f>VLOOKUP(O$11,base!$A$8:$R$46,$A13,FALSE)</f>
        <v>0</v>
      </c>
      <c r="P13" s="54">
        <f>VLOOKUP(P$11,base!$A$8:$R$46,$A13,FALSE)</f>
        <v>7927153</v>
      </c>
      <c r="Q13" s="10">
        <f>VLOOKUP(Q$11,base!$A$8:$R$46,$A13,FALSE)</f>
        <v>43609614</v>
      </c>
      <c r="R13" s="10">
        <f>VLOOKUP(R$11,base!$A$8:$R$46,$A13,FALSE)</f>
        <v>0</v>
      </c>
      <c r="S13" s="10">
        <f>VLOOKUP(S$11,base!$A$8:$R$46,$A13,FALSE)</f>
        <v>61159563</v>
      </c>
      <c r="T13" s="10">
        <f>VLOOKUP(T$11,base!$A$8:$R$46,$A13,FALSE)</f>
        <v>4322358</v>
      </c>
      <c r="U13" s="10">
        <f>VLOOKUP(U$11,base!$A$8:$R$46,$A13,FALSE)</f>
        <v>217375</v>
      </c>
      <c r="V13" s="10">
        <f>VLOOKUP(V$11,base!$A$8:$R$46,$A13,FALSE)</f>
        <v>0</v>
      </c>
      <c r="W13" s="10">
        <f>VLOOKUP(W$11,base!$A$8:$R$46,$A13,FALSE)</f>
        <v>1656306</v>
      </c>
      <c r="X13" s="10">
        <f>VLOOKUP(X$11,base!$A$8:$R$46,$A13,FALSE)</f>
        <v>4453663</v>
      </c>
      <c r="Y13" s="10">
        <f>VLOOKUP(Y$11,base!$A$8:$R$46,$A13,FALSE)</f>
        <v>3889309</v>
      </c>
      <c r="Z13" s="10">
        <f>VLOOKUP(Z$11,base!$A$8:$R$46,$A13,FALSE)</f>
        <v>8060738</v>
      </c>
      <c r="AA13" s="10">
        <f>VLOOKUP(AA$11,base!$A$8:$R$46,$A13,FALSE)</f>
        <v>5400999</v>
      </c>
      <c r="AB13" s="10">
        <f>VLOOKUP(AB$11,base!$A$8:$R$46,$A13,FALSE)</f>
        <v>6915977</v>
      </c>
      <c r="AC13" s="10">
        <f>VLOOKUP(AC$11,base!$A$8:$R$46,$A13,FALSE)</f>
        <v>26859019</v>
      </c>
      <c r="AD13" s="10">
        <f>VLOOKUP(AD$11,base!$A$8:$R$46,$A13,FALSE)</f>
        <v>0</v>
      </c>
      <c r="AE13" s="10">
        <f>VLOOKUP(AE$11,base!$A$8:$R$46,$A13,FALSE)</f>
        <v>33387047</v>
      </c>
      <c r="AF13" s="10">
        <f>VLOOKUP(AF$11,base!$A$8:$R$46,$A13,FALSE)</f>
        <v>10615226</v>
      </c>
      <c r="AG13" s="10">
        <f>VLOOKUP(AG$11,base!$A$8:$R$46,$A13,FALSE)</f>
        <v>569204</v>
      </c>
      <c r="AH13" s="10">
        <f>VLOOKUP(AH$11,base!$A$8:$R$46,$A13,FALSE)</f>
        <v>15398171</v>
      </c>
      <c r="AI13" s="10">
        <f>VLOOKUP(AI$11,base!$A$8:$R$46,$A13,FALSE)</f>
        <v>21513718</v>
      </c>
    </row>
    <row r="14" spans="1:35" s="8" customFormat="1" ht="14.4" hidden="1" x14ac:dyDescent="0.2">
      <c r="A14" s="35">
        <v>4</v>
      </c>
      <c r="B14" s="4" t="s">
        <v>19</v>
      </c>
      <c r="C14" s="9" t="s">
        <v>20</v>
      </c>
      <c r="D14" s="54">
        <f>VLOOKUP(D$11,base!$A$8:$R$46,$A14,FALSE)</f>
        <v>5946918</v>
      </c>
      <c r="E14" s="10">
        <f>VLOOKUP(E$11,base!$A$8:$R$46,$A14,FALSE)</f>
        <v>375977</v>
      </c>
      <c r="F14" s="10">
        <f>VLOOKUP(F$11,base!$A$8:$R$46,$A14,FALSE)</f>
        <v>26351092</v>
      </c>
      <c r="G14" s="10">
        <f>VLOOKUP(G$11,base!$A$8:$R$46,$A14,FALSE)</f>
        <v>6053867</v>
      </c>
      <c r="H14" s="10">
        <f>VLOOKUP(H$11,base!$A$8:$R$46,$A14,FALSE)</f>
        <v>0</v>
      </c>
      <c r="I14" s="10">
        <f>VLOOKUP(I$11,base!$A$8:$R$46,$A14,FALSE)</f>
        <v>25761075</v>
      </c>
      <c r="J14" s="10">
        <f>VLOOKUP(J$11,base!$A$8:$R$46,$A14,FALSE)</f>
        <v>0</v>
      </c>
      <c r="K14" s="10">
        <f>VLOOKUP(K$11,base!$A$8:$R$46,$A14,FALSE)</f>
        <v>2847612</v>
      </c>
      <c r="L14" s="54">
        <f>VLOOKUP(L$11,base!$A$8:$R$46,$A14,FALSE)</f>
        <v>0</v>
      </c>
      <c r="M14" s="54">
        <f>VLOOKUP(M$11,base!$A$8:$R$46,$A14,FALSE)</f>
        <v>22522116</v>
      </c>
      <c r="N14" s="54">
        <f>VLOOKUP(N$11,base!$A$8:$R$46,$A14,FALSE)</f>
        <v>9643794</v>
      </c>
      <c r="O14" s="54">
        <f>VLOOKUP(O$11,base!$A$8:$R$46,$A14,FALSE)</f>
        <v>0</v>
      </c>
      <c r="P14" s="54">
        <f>VLOOKUP(P$11,base!$A$8:$R$46,$A14,FALSE)</f>
        <v>1040749</v>
      </c>
      <c r="Q14" s="10">
        <f>VLOOKUP(Q$11,base!$A$8:$R$46,$A14,FALSE)</f>
        <v>3303685</v>
      </c>
      <c r="R14" s="10">
        <f>VLOOKUP(R$11,base!$A$8:$R$46,$A14,FALSE)</f>
        <v>0</v>
      </c>
      <c r="S14" s="10">
        <f>VLOOKUP(S$11,base!$A$8:$R$46,$A14,FALSE)</f>
        <v>14828856</v>
      </c>
      <c r="T14" s="10">
        <f>VLOOKUP(T$11,base!$A$8:$R$46,$A14,FALSE)</f>
        <v>13161292</v>
      </c>
      <c r="U14" s="10">
        <f>VLOOKUP(U$11,base!$A$8:$R$46,$A14,FALSE)</f>
        <v>1614051</v>
      </c>
      <c r="V14" s="10">
        <f>VLOOKUP(V$11,base!$A$8:$R$46,$A14,FALSE)</f>
        <v>0</v>
      </c>
      <c r="W14" s="10">
        <f>VLOOKUP(W$11,base!$A$8:$R$46,$A14,FALSE)</f>
        <v>1790548</v>
      </c>
      <c r="X14" s="10">
        <f>VLOOKUP(X$11,base!$A$8:$R$46,$A14,FALSE)</f>
        <v>56786</v>
      </c>
      <c r="Y14" s="10">
        <f>VLOOKUP(Y$11,base!$A$8:$R$46,$A14,FALSE)</f>
        <v>2035777</v>
      </c>
      <c r="Z14" s="10">
        <f>VLOOKUP(Z$11,base!$A$8:$R$46,$A14,FALSE)</f>
        <v>2001793</v>
      </c>
      <c r="AA14" s="10">
        <f>VLOOKUP(AA$11,base!$A$8:$R$46,$A14,FALSE)</f>
        <v>547514</v>
      </c>
      <c r="AB14" s="10">
        <f>VLOOKUP(AB$11,base!$A$8:$R$46,$A14,FALSE)</f>
        <v>0</v>
      </c>
      <c r="AC14" s="10">
        <f>VLOOKUP(AC$11,base!$A$8:$R$46,$A14,FALSE)</f>
        <v>0</v>
      </c>
      <c r="AD14" s="10">
        <f>VLOOKUP(AD$11,base!$A$8:$R$46,$A14,FALSE)</f>
        <v>0</v>
      </c>
      <c r="AE14" s="10">
        <f>VLOOKUP(AE$11,base!$A$8:$R$46,$A14,FALSE)</f>
        <v>0</v>
      </c>
      <c r="AF14" s="10">
        <f>VLOOKUP(AF$11,base!$A$8:$R$46,$A14,FALSE)</f>
        <v>0</v>
      </c>
      <c r="AG14" s="10">
        <f>VLOOKUP(AG$11,base!$A$8:$R$46,$A14,FALSE)</f>
        <v>4879679</v>
      </c>
      <c r="AH14" s="10">
        <f>VLOOKUP(AH$11,base!$A$8:$R$46,$A14,FALSE)</f>
        <v>2004898</v>
      </c>
      <c r="AI14" s="10">
        <f>VLOOKUP(AI$11,base!$A$8:$R$46,$A14,FALSE)</f>
        <v>0</v>
      </c>
    </row>
    <row r="15" spans="1:35" ht="14.4" hidden="1" x14ac:dyDescent="0.2">
      <c r="A15" s="36">
        <v>5</v>
      </c>
      <c r="B15" s="4" t="s">
        <v>21</v>
      </c>
      <c r="C15" s="9" t="s">
        <v>22</v>
      </c>
      <c r="D15" s="54">
        <f>VLOOKUP(D$11,base!$A$8:$R$46,$A15,FALSE)</f>
        <v>0</v>
      </c>
      <c r="E15" s="10">
        <f>VLOOKUP(E$11,base!$A$8:$R$46,$A15,FALSE)</f>
        <v>1714523</v>
      </c>
      <c r="F15" s="10">
        <f>VLOOKUP(F$11,base!$A$8:$R$46,$A15,FALSE)</f>
        <v>177567785</v>
      </c>
      <c r="G15" s="10">
        <f>VLOOKUP(G$11,base!$A$8:$R$46,$A15,FALSE)</f>
        <v>63325957</v>
      </c>
      <c r="H15" s="10">
        <f>VLOOKUP(H$11,base!$A$8:$R$46,$A15,FALSE)</f>
        <v>676079</v>
      </c>
      <c r="I15" s="10">
        <f>VLOOKUP(I$11,base!$A$8:$R$46,$A15,FALSE)</f>
        <v>63780443</v>
      </c>
      <c r="J15" s="10">
        <f>VLOOKUP(J$11,base!$A$8:$R$46,$A15,FALSE)</f>
        <v>2401785</v>
      </c>
      <c r="K15" s="10">
        <f>VLOOKUP(K$11,base!$A$8:$R$46,$A15,FALSE)</f>
        <v>15126258</v>
      </c>
      <c r="L15" s="54">
        <f>VLOOKUP(L$11,base!$A$8:$R$46,$A15,FALSE)</f>
        <v>2252869</v>
      </c>
      <c r="M15" s="54">
        <f>VLOOKUP(M$11,base!$A$8:$R$46,$A15,FALSE)</f>
        <v>0</v>
      </c>
      <c r="N15" s="54">
        <f>VLOOKUP(N$11,base!$A$8:$R$46,$A15,FALSE)</f>
        <v>0</v>
      </c>
      <c r="O15" s="54">
        <f>VLOOKUP(O$11,base!$A$8:$R$46,$A15,FALSE)</f>
        <v>0</v>
      </c>
      <c r="P15" s="54">
        <f>VLOOKUP(P$11,base!$A$8:$R$46,$A15,FALSE)</f>
        <v>6632005</v>
      </c>
      <c r="Q15" s="10">
        <f>VLOOKUP(Q$11,base!$A$8:$R$46,$A15,FALSE)</f>
        <v>152712019</v>
      </c>
      <c r="R15" s="10">
        <f>VLOOKUP(R$11,base!$A$8:$R$46,$A15,FALSE)</f>
        <v>0</v>
      </c>
      <c r="S15" s="10">
        <f>VLOOKUP(S$11,base!$A$8:$R$46,$A15,FALSE)</f>
        <v>111853403</v>
      </c>
      <c r="T15" s="10">
        <f>VLOOKUP(T$11,base!$A$8:$R$46,$A15,FALSE)</f>
        <v>0</v>
      </c>
      <c r="U15" s="10">
        <f>VLOOKUP(U$11,base!$A$8:$R$46,$A15,FALSE)</f>
        <v>46567715</v>
      </c>
      <c r="V15" s="10">
        <f>VLOOKUP(V$11,base!$A$8:$R$46,$A15,FALSE)</f>
        <v>1001645</v>
      </c>
      <c r="W15" s="10">
        <f>VLOOKUP(W$11,base!$A$8:$R$46,$A15,FALSE)</f>
        <v>12574616</v>
      </c>
      <c r="X15" s="10">
        <f>VLOOKUP(X$11,base!$A$8:$R$46,$A15,FALSE)</f>
        <v>9103196</v>
      </c>
      <c r="Y15" s="10">
        <f>VLOOKUP(Y$11,base!$A$8:$R$46,$A15,FALSE)</f>
        <v>3028818</v>
      </c>
      <c r="Z15" s="10">
        <f>VLOOKUP(Z$11,base!$A$8:$R$46,$A15,FALSE)</f>
        <v>3571829</v>
      </c>
      <c r="AA15" s="10">
        <f>VLOOKUP(AA$11,base!$A$8:$R$46,$A15,FALSE)</f>
        <v>10684393</v>
      </c>
      <c r="AB15" s="10">
        <f>VLOOKUP(AB$11,base!$A$8:$R$46,$A15,FALSE)</f>
        <v>1300259</v>
      </c>
      <c r="AC15" s="10">
        <f>VLOOKUP(AC$11,base!$A$8:$R$46,$A15,FALSE)</f>
        <v>16848824</v>
      </c>
      <c r="AD15" s="10">
        <f>VLOOKUP(AD$11,base!$A$8:$R$46,$A15,FALSE)</f>
        <v>0</v>
      </c>
      <c r="AE15" s="10">
        <f>VLOOKUP(AE$11,base!$A$8:$R$46,$A15,FALSE)</f>
        <v>112401471</v>
      </c>
      <c r="AF15" s="10">
        <f>VLOOKUP(AF$11,base!$A$8:$R$46,$A15,FALSE)</f>
        <v>0</v>
      </c>
      <c r="AG15" s="10">
        <f>VLOOKUP(AG$11,base!$A$8:$R$46,$A15,FALSE)</f>
        <v>15390980</v>
      </c>
      <c r="AH15" s="10">
        <f>VLOOKUP(AH$11,base!$A$8:$R$46,$A15,FALSE)</f>
        <v>14563600</v>
      </c>
      <c r="AI15" s="10">
        <f>VLOOKUP(AI$11,base!$A$8:$R$46,$A15,FALSE)</f>
        <v>20341351</v>
      </c>
    </row>
    <row r="16" spans="1:35" ht="14.4" hidden="1" x14ac:dyDescent="0.2">
      <c r="A16" s="36">
        <v>6</v>
      </c>
      <c r="B16" s="4" t="s">
        <v>23</v>
      </c>
      <c r="C16" s="9" t="s">
        <v>24</v>
      </c>
      <c r="D16" s="54">
        <f>VLOOKUP(D$11,base!$A$8:$R$46,$A16,FALSE)</f>
        <v>0</v>
      </c>
      <c r="E16" s="10">
        <f>VLOOKUP(E$11,base!$A$8:$R$46,$A16,FALSE)</f>
        <v>0</v>
      </c>
      <c r="F16" s="10">
        <f>VLOOKUP(F$11,base!$A$8:$R$46,$A16,FALSE)</f>
        <v>0</v>
      </c>
      <c r="G16" s="10">
        <f>VLOOKUP(G$11,base!$A$8:$R$46,$A16,FALSE)</f>
        <v>4424</v>
      </c>
      <c r="H16" s="10">
        <f>VLOOKUP(H$11,base!$A$8:$R$46,$A16,FALSE)</f>
        <v>52476</v>
      </c>
      <c r="I16" s="10">
        <f>VLOOKUP(I$11,base!$A$8:$R$46,$A16,FALSE)</f>
        <v>0</v>
      </c>
      <c r="J16" s="10">
        <f>VLOOKUP(J$11,base!$A$8:$R$46,$A16,FALSE)</f>
        <v>0</v>
      </c>
      <c r="K16" s="10">
        <f>VLOOKUP(K$11,base!$A$8:$R$46,$A16,FALSE)</f>
        <v>756002</v>
      </c>
      <c r="L16" s="54">
        <f>VLOOKUP(L$11,base!$A$8:$R$46,$A16,FALSE)</f>
        <v>0</v>
      </c>
      <c r="M16" s="54">
        <f>VLOOKUP(M$11,base!$A$8:$R$46,$A16,FALSE)</f>
        <v>0</v>
      </c>
      <c r="N16" s="54">
        <f>VLOOKUP(N$11,base!$A$8:$R$46,$A16,FALSE)</f>
        <v>0</v>
      </c>
      <c r="O16" s="54">
        <f>VLOOKUP(O$11,base!$A$8:$R$46,$A16,FALSE)</f>
        <v>0</v>
      </c>
      <c r="P16" s="54">
        <f>VLOOKUP(P$11,base!$A$8:$R$46,$A16,FALSE)</f>
        <v>0</v>
      </c>
      <c r="Q16" s="10">
        <f>VLOOKUP(Q$11,base!$A$8:$R$46,$A16,FALSE)</f>
        <v>95093</v>
      </c>
      <c r="R16" s="10">
        <f>VLOOKUP(R$11,base!$A$8:$R$46,$A16,FALSE)</f>
        <v>0</v>
      </c>
      <c r="S16" s="10">
        <f>VLOOKUP(S$11,base!$A$8:$R$46,$A16,FALSE)</f>
        <v>149098</v>
      </c>
      <c r="T16" s="10">
        <f>VLOOKUP(T$11,base!$A$8:$R$46,$A16,FALSE)</f>
        <v>0</v>
      </c>
      <c r="U16" s="10">
        <f>VLOOKUP(U$11,base!$A$8:$R$46,$A16,FALSE)</f>
        <v>0</v>
      </c>
      <c r="V16" s="10">
        <f>VLOOKUP(V$11,base!$A$8:$R$46,$A16,FALSE)</f>
        <v>0</v>
      </c>
      <c r="W16" s="10">
        <f>VLOOKUP(W$11,base!$A$8:$R$46,$A16,FALSE)</f>
        <v>0</v>
      </c>
      <c r="X16" s="10">
        <f>VLOOKUP(X$11,base!$A$8:$R$46,$A16,FALSE)</f>
        <v>0</v>
      </c>
      <c r="Y16" s="10">
        <f>VLOOKUP(Y$11,base!$A$8:$R$46,$A16,FALSE)</f>
        <v>0</v>
      </c>
      <c r="Z16" s="10">
        <f>VLOOKUP(Z$11,base!$A$8:$R$46,$A16,FALSE)</f>
        <v>0</v>
      </c>
      <c r="AA16" s="10">
        <f>VLOOKUP(AA$11,base!$A$8:$R$46,$A16,FALSE)</f>
        <v>28072</v>
      </c>
      <c r="AB16" s="10">
        <f>VLOOKUP(AB$11,base!$A$8:$R$46,$A16,FALSE)</f>
        <v>0</v>
      </c>
      <c r="AC16" s="10">
        <f>VLOOKUP(AC$11,base!$A$8:$R$46,$A16,FALSE)</f>
        <v>0</v>
      </c>
      <c r="AD16" s="10">
        <f>VLOOKUP(AD$11,base!$A$8:$R$46,$A16,FALSE)</f>
        <v>0</v>
      </c>
      <c r="AE16" s="10">
        <f>VLOOKUP(AE$11,base!$A$8:$R$46,$A16,FALSE)</f>
        <v>0</v>
      </c>
      <c r="AF16" s="10">
        <f>VLOOKUP(AF$11,base!$A$8:$R$46,$A16,FALSE)</f>
        <v>0</v>
      </c>
      <c r="AG16" s="10">
        <f>VLOOKUP(AG$11,base!$A$8:$R$46,$A16,FALSE)</f>
        <v>0</v>
      </c>
      <c r="AH16" s="10">
        <f>VLOOKUP(AH$11,base!$A$8:$R$46,$A16,FALSE)</f>
        <v>0</v>
      </c>
      <c r="AI16" s="10">
        <f>VLOOKUP(AI$11,base!$A$8:$R$46,$A16,FALSE)</f>
        <v>106831</v>
      </c>
    </row>
    <row r="17" spans="1:37" ht="14.4" hidden="1" x14ac:dyDescent="0.2">
      <c r="A17" s="36">
        <v>7</v>
      </c>
      <c r="B17" s="4" t="s">
        <v>25</v>
      </c>
      <c r="C17" s="9" t="s">
        <v>26</v>
      </c>
      <c r="D17" s="54">
        <f>VLOOKUP(D$11,base!$A$8:$R$46,$A17,FALSE)</f>
        <v>0</v>
      </c>
      <c r="E17" s="10">
        <f>VLOOKUP(E$11,base!$A$8:$R$46,$A17,FALSE)</f>
        <v>1439025</v>
      </c>
      <c r="F17" s="10">
        <f>VLOOKUP(F$11,base!$A$8:$R$46,$A17,FALSE)</f>
        <v>18454075</v>
      </c>
      <c r="G17" s="10">
        <f>VLOOKUP(G$11,base!$A$8:$R$46,$A17,FALSE)</f>
        <v>46391105</v>
      </c>
      <c r="H17" s="10">
        <f>VLOOKUP(H$11,base!$A$8:$R$46,$A17,FALSE)</f>
        <v>663245</v>
      </c>
      <c r="I17" s="10">
        <f>VLOOKUP(I$11,base!$A$8:$R$46,$A17,FALSE)</f>
        <v>38797608</v>
      </c>
      <c r="J17" s="10">
        <f>VLOOKUP(J$11,base!$A$8:$R$46,$A17,FALSE)</f>
        <v>527801</v>
      </c>
      <c r="K17" s="10">
        <f>VLOOKUP(K$11,base!$A$8:$R$46,$A17,FALSE)</f>
        <v>23839435</v>
      </c>
      <c r="L17" s="54">
        <f>VLOOKUP(L$11,base!$A$8:$R$46,$A17,FALSE)</f>
        <v>1227798</v>
      </c>
      <c r="M17" s="54">
        <f>VLOOKUP(M$11,base!$A$8:$R$46,$A17,FALSE)</f>
        <v>0</v>
      </c>
      <c r="N17" s="54">
        <f>VLOOKUP(N$11,base!$A$8:$R$46,$A17,FALSE)</f>
        <v>0</v>
      </c>
      <c r="O17" s="54">
        <f>VLOOKUP(O$11,base!$A$8:$R$46,$A17,FALSE)</f>
        <v>0</v>
      </c>
      <c r="P17" s="54">
        <f>VLOOKUP(P$11,base!$A$8:$R$46,$A17,FALSE)</f>
        <v>2736819</v>
      </c>
      <c r="Q17" s="10">
        <f>VLOOKUP(Q$11,base!$A$8:$R$46,$A17,FALSE)</f>
        <v>56435419</v>
      </c>
      <c r="R17" s="10">
        <f>VLOOKUP(R$11,base!$A$8:$R$46,$A17,FALSE)</f>
        <v>0</v>
      </c>
      <c r="S17" s="10">
        <f>VLOOKUP(S$11,base!$A$8:$R$46,$A17,FALSE)</f>
        <v>11203560</v>
      </c>
      <c r="T17" s="10">
        <f>VLOOKUP(T$11,base!$A$8:$R$46,$A17,FALSE)</f>
        <v>0</v>
      </c>
      <c r="U17" s="10">
        <f>VLOOKUP(U$11,base!$A$8:$R$46,$A17,FALSE)</f>
        <v>16524469</v>
      </c>
      <c r="V17" s="10">
        <f>VLOOKUP(V$11,base!$A$8:$R$46,$A17,FALSE)</f>
        <v>663018</v>
      </c>
      <c r="W17" s="10">
        <f>VLOOKUP(W$11,base!$A$8:$R$46,$A17,FALSE)</f>
        <v>6488407</v>
      </c>
      <c r="X17" s="10">
        <f>VLOOKUP(X$11,base!$A$8:$R$46,$A17,FALSE)</f>
        <v>1484061</v>
      </c>
      <c r="Y17" s="10">
        <f>VLOOKUP(Y$11,base!$A$8:$R$46,$A17,FALSE)</f>
        <v>2905075</v>
      </c>
      <c r="Z17" s="10">
        <f>VLOOKUP(Z$11,base!$A$8:$R$46,$A17,FALSE)</f>
        <v>0</v>
      </c>
      <c r="AA17" s="10">
        <f>VLOOKUP(AA$11,base!$A$8:$R$46,$A17,FALSE)</f>
        <v>12613122</v>
      </c>
      <c r="AB17" s="10">
        <f>VLOOKUP(AB$11,base!$A$8:$R$46,$A17,FALSE)</f>
        <v>0</v>
      </c>
      <c r="AC17" s="10">
        <f>VLOOKUP(AC$11,base!$A$8:$R$46,$A17,FALSE)</f>
        <v>31848201</v>
      </c>
      <c r="AD17" s="10">
        <f>VLOOKUP(AD$11,base!$A$8:$R$46,$A17,FALSE)</f>
        <v>0</v>
      </c>
      <c r="AE17" s="10">
        <f>VLOOKUP(AE$11,base!$A$8:$R$46,$A17,FALSE)</f>
        <v>28675822</v>
      </c>
      <c r="AF17" s="10">
        <f>VLOOKUP(AF$11,base!$A$8:$R$46,$A17,FALSE)</f>
        <v>0</v>
      </c>
      <c r="AG17" s="10">
        <f>VLOOKUP(AG$11,base!$A$8:$R$46,$A17,FALSE)</f>
        <v>617313</v>
      </c>
      <c r="AH17" s="10">
        <f>VLOOKUP(AH$11,base!$A$8:$R$46,$A17,FALSE)</f>
        <v>42160806</v>
      </c>
      <c r="AI17" s="10">
        <f>VLOOKUP(AI$11,base!$A$8:$R$46,$A17,FALSE)</f>
        <v>55022315</v>
      </c>
    </row>
    <row r="18" spans="1:37" s="11" customFormat="1" ht="14.4" hidden="1" x14ac:dyDescent="0.2">
      <c r="A18" s="35">
        <v>8</v>
      </c>
      <c r="B18" s="4" t="s">
        <v>27</v>
      </c>
      <c r="C18" s="9" t="s">
        <v>28</v>
      </c>
      <c r="D18" s="54">
        <f>VLOOKUP(D$11,base!$A$8:$R$46,$A18,FALSE)</f>
        <v>0</v>
      </c>
      <c r="E18" s="10">
        <f>VLOOKUP(E$11,base!$A$8:$R$46,$A18,FALSE)</f>
        <v>0</v>
      </c>
      <c r="F18" s="10">
        <f>VLOOKUP(F$11,base!$A$8:$R$46,$A18,FALSE)</f>
        <v>0</v>
      </c>
      <c r="G18" s="10">
        <f>VLOOKUP(G$11,base!$A$8:$R$46,$A18,FALSE)</f>
        <v>0</v>
      </c>
      <c r="H18" s="10">
        <f>VLOOKUP(H$11,base!$A$8:$R$46,$A18,FALSE)</f>
        <v>0</v>
      </c>
      <c r="I18" s="10">
        <f>VLOOKUP(I$11,base!$A$8:$R$46,$A18,FALSE)</f>
        <v>0</v>
      </c>
      <c r="J18" s="10">
        <f>VLOOKUP(J$11,base!$A$8:$R$46,$A18,FALSE)</f>
        <v>0</v>
      </c>
      <c r="K18" s="10">
        <f>VLOOKUP(K$11,base!$A$8:$R$46,$A18,FALSE)</f>
        <v>0</v>
      </c>
      <c r="L18" s="54">
        <f>VLOOKUP(L$11,base!$A$8:$R$46,$A18,FALSE)</f>
        <v>0</v>
      </c>
      <c r="M18" s="54">
        <f>VLOOKUP(M$11,base!$A$8:$R$46,$A18,FALSE)</f>
        <v>0</v>
      </c>
      <c r="N18" s="54">
        <f>VLOOKUP(N$11,base!$A$8:$R$46,$A18,FALSE)</f>
        <v>0</v>
      </c>
      <c r="O18" s="54">
        <f>VLOOKUP(O$11,base!$A$8:$R$46,$A18,FALSE)</f>
        <v>0</v>
      </c>
      <c r="P18" s="54">
        <f>VLOOKUP(P$11,base!$A$8:$R$46,$A18,FALSE)</f>
        <v>0</v>
      </c>
      <c r="Q18" s="10">
        <f>VLOOKUP(Q$11,base!$A$8:$R$46,$A18,FALSE)</f>
        <v>0</v>
      </c>
      <c r="R18" s="10">
        <f>VLOOKUP(R$11,base!$A$8:$R$46,$A18,FALSE)</f>
        <v>0</v>
      </c>
      <c r="S18" s="10">
        <f>VLOOKUP(S$11,base!$A$8:$R$46,$A18,FALSE)</f>
        <v>0</v>
      </c>
      <c r="T18" s="10">
        <f>VLOOKUP(T$11,base!$A$8:$R$46,$A18,FALSE)</f>
        <v>0</v>
      </c>
      <c r="U18" s="10">
        <f>VLOOKUP(U$11,base!$A$8:$R$46,$A18,FALSE)</f>
        <v>0</v>
      </c>
      <c r="V18" s="10">
        <f>VLOOKUP(V$11,base!$A$8:$R$46,$A18,FALSE)</f>
        <v>0</v>
      </c>
      <c r="W18" s="10">
        <f>VLOOKUP(W$11,base!$A$8:$R$46,$A18,FALSE)</f>
        <v>0</v>
      </c>
      <c r="X18" s="10">
        <f>VLOOKUP(X$11,base!$A$8:$R$46,$A18,FALSE)</f>
        <v>0</v>
      </c>
      <c r="Y18" s="10">
        <f>VLOOKUP(Y$11,base!$A$8:$R$46,$A18,FALSE)</f>
        <v>0</v>
      </c>
      <c r="Z18" s="10">
        <f>VLOOKUP(Z$11,base!$A$8:$R$46,$A18,FALSE)</f>
        <v>0</v>
      </c>
      <c r="AA18" s="10">
        <f>VLOOKUP(AA$11,base!$A$8:$R$46,$A18,FALSE)</f>
        <v>0</v>
      </c>
      <c r="AB18" s="10">
        <f>VLOOKUP(AB$11,base!$A$8:$R$46,$A18,FALSE)</f>
        <v>0</v>
      </c>
      <c r="AC18" s="10">
        <f>VLOOKUP(AC$11,base!$A$8:$R$46,$A18,FALSE)</f>
        <v>0</v>
      </c>
      <c r="AD18" s="10">
        <f>VLOOKUP(AD$11,base!$A$8:$R$46,$A18,FALSE)</f>
        <v>0</v>
      </c>
      <c r="AE18" s="10">
        <f>VLOOKUP(AE$11,base!$A$8:$R$46,$A18,FALSE)</f>
        <v>0</v>
      </c>
      <c r="AF18" s="10">
        <f>VLOOKUP(AF$11,base!$A$8:$R$46,$A18,FALSE)</f>
        <v>0</v>
      </c>
      <c r="AG18" s="10">
        <f>VLOOKUP(AG$11,base!$A$8:$R$46,$A18,FALSE)</f>
        <v>0</v>
      </c>
      <c r="AH18" s="10">
        <f>VLOOKUP(AH$11,base!$A$8:$R$46,$A18,FALSE)</f>
        <v>0</v>
      </c>
      <c r="AI18" s="10">
        <f>VLOOKUP(AI$11,base!$A$8:$R$46,$A18,FALSE)</f>
        <v>0</v>
      </c>
    </row>
    <row r="19" spans="1:37" ht="14.4" hidden="1" x14ac:dyDescent="0.2">
      <c r="A19" s="35">
        <v>9</v>
      </c>
      <c r="B19" s="4" t="s">
        <v>29</v>
      </c>
      <c r="C19" s="9" t="s">
        <v>30</v>
      </c>
      <c r="D19" s="54">
        <f>VLOOKUP(D$11,base!$A$8:$R$46,$A19,FALSE)</f>
        <v>0</v>
      </c>
      <c r="E19" s="10">
        <f>VLOOKUP(E$11,base!$A$8:$R$46,$A19,FALSE)</f>
        <v>3446574</v>
      </c>
      <c r="F19" s="10">
        <f>VLOOKUP(F$11,base!$A$8:$R$46,$A19,FALSE)</f>
        <v>0</v>
      </c>
      <c r="G19" s="10">
        <f>VLOOKUP(G$11,base!$A$8:$R$46,$A19,FALSE)</f>
        <v>71547</v>
      </c>
      <c r="H19" s="10">
        <f>VLOOKUP(H$11,base!$A$8:$R$46,$A19,FALSE)</f>
        <v>0</v>
      </c>
      <c r="I19" s="10">
        <f>VLOOKUP(I$11,base!$A$8:$R$46,$A19,FALSE)</f>
        <v>0</v>
      </c>
      <c r="J19" s="10">
        <f>VLOOKUP(J$11,base!$A$8:$R$46,$A19,FALSE)</f>
        <v>0</v>
      </c>
      <c r="K19" s="10">
        <f>VLOOKUP(K$11,base!$A$8:$R$46,$A19,FALSE)</f>
        <v>0</v>
      </c>
      <c r="L19" s="54">
        <f>VLOOKUP(L$11,base!$A$8:$R$46,$A19,FALSE)</f>
        <v>0</v>
      </c>
      <c r="M19" s="54">
        <f>VLOOKUP(M$11,base!$A$8:$R$46,$A19,FALSE)</f>
        <v>0</v>
      </c>
      <c r="N19" s="54">
        <f>VLOOKUP(N$11,base!$A$8:$R$46,$A19,FALSE)</f>
        <v>0</v>
      </c>
      <c r="O19" s="54">
        <f>VLOOKUP(O$11,base!$A$8:$R$46,$A19,FALSE)</f>
        <v>0</v>
      </c>
      <c r="P19" s="54">
        <f>VLOOKUP(P$11,base!$A$8:$R$46,$A19,FALSE)</f>
        <v>0</v>
      </c>
      <c r="Q19" s="10">
        <f>VLOOKUP(Q$11,base!$A$8:$R$46,$A19,FALSE)</f>
        <v>0</v>
      </c>
      <c r="R19" s="10">
        <f>VLOOKUP(R$11,base!$A$8:$R$46,$A19,FALSE)</f>
        <v>0</v>
      </c>
      <c r="S19" s="10">
        <f>VLOOKUP(S$11,base!$A$8:$R$46,$A19,FALSE)</f>
        <v>0</v>
      </c>
      <c r="T19" s="10">
        <f>VLOOKUP(T$11,base!$A$8:$R$46,$A19,FALSE)</f>
        <v>0</v>
      </c>
      <c r="U19" s="10">
        <f>VLOOKUP(U$11,base!$A$8:$R$46,$A19,FALSE)</f>
        <v>0</v>
      </c>
      <c r="V19" s="10">
        <f>VLOOKUP(V$11,base!$A$8:$R$46,$A19,FALSE)</f>
        <v>0</v>
      </c>
      <c r="W19" s="10">
        <f>VLOOKUP(W$11,base!$A$8:$R$46,$A19,FALSE)</f>
        <v>0</v>
      </c>
      <c r="X19" s="10">
        <f>VLOOKUP(X$11,base!$A$8:$R$46,$A19,FALSE)</f>
        <v>0</v>
      </c>
      <c r="Y19" s="10">
        <f>VLOOKUP(Y$11,base!$A$8:$R$46,$A19,FALSE)</f>
        <v>0</v>
      </c>
      <c r="Z19" s="10">
        <f>VLOOKUP(Z$11,base!$A$8:$R$46,$A19,FALSE)</f>
        <v>0</v>
      </c>
      <c r="AA19" s="10">
        <f>VLOOKUP(AA$11,base!$A$8:$R$46,$A19,FALSE)</f>
        <v>0</v>
      </c>
      <c r="AB19" s="10">
        <f>VLOOKUP(AB$11,base!$A$8:$R$46,$A19,FALSE)</f>
        <v>0</v>
      </c>
      <c r="AC19" s="10">
        <f>VLOOKUP(AC$11,base!$A$8:$R$46,$A19,FALSE)</f>
        <v>962809</v>
      </c>
      <c r="AD19" s="10">
        <f>VLOOKUP(AD$11,base!$A$8:$R$46,$A19,FALSE)</f>
        <v>0</v>
      </c>
      <c r="AE19" s="10">
        <f>VLOOKUP(AE$11,base!$A$8:$R$46,$A19,FALSE)</f>
        <v>0</v>
      </c>
      <c r="AF19" s="10">
        <f>VLOOKUP(AF$11,base!$A$8:$R$46,$A19,FALSE)</f>
        <v>0</v>
      </c>
      <c r="AG19" s="10">
        <f>VLOOKUP(AG$11,base!$A$8:$R$46,$A19,FALSE)</f>
        <v>0</v>
      </c>
      <c r="AH19" s="10">
        <f>VLOOKUP(AH$11,base!$A$8:$R$46,$A19,FALSE)</f>
        <v>5913685</v>
      </c>
      <c r="AI19" s="10">
        <f>VLOOKUP(AI$11,base!$A$8:$R$46,$A19,FALSE)</f>
        <v>10004783</v>
      </c>
    </row>
    <row r="20" spans="1:37" ht="14.4" hidden="1" x14ac:dyDescent="0.2">
      <c r="A20" s="36">
        <v>10</v>
      </c>
      <c r="B20" s="4" t="s">
        <v>31</v>
      </c>
      <c r="C20" s="9" t="s">
        <v>8</v>
      </c>
      <c r="D20" s="54">
        <f>VLOOKUP(D$11,base!$A$8:$R$46,$A20,FALSE)</f>
        <v>0</v>
      </c>
      <c r="E20" s="10">
        <f>VLOOKUP(E$11,base!$A$8:$R$46,$A20,FALSE)</f>
        <v>0</v>
      </c>
      <c r="F20" s="10">
        <f>VLOOKUP(F$11,base!$A$8:$R$46,$A20,FALSE)</f>
        <v>325023</v>
      </c>
      <c r="G20" s="10">
        <f>VLOOKUP(G$11,base!$A$8:$R$46,$A20,FALSE)</f>
        <v>0</v>
      </c>
      <c r="H20" s="10">
        <f>VLOOKUP(H$11,base!$A$8:$R$46,$A20,FALSE)</f>
        <v>0</v>
      </c>
      <c r="I20" s="10">
        <f>VLOOKUP(I$11,base!$A$8:$R$46,$A20,FALSE)</f>
        <v>0</v>
      </c>
      <c r="J20" s="10">
        <f>VLOOKUP(J$11,base!$A$8:$R$46,$A20,FALSE)</f>
        <v>0</v>
      </c>
      <c r="K20" s="10">
        <f>VLOOKUP(K$11,base!$A$8:$R$46,$A20,FALSE)</f>
        <v>0</v>
      </c>
      <c r="L20" s="54">
        <f>VLOOKUP(L$11,base!$A$8:$R$46,$A20,FALSE)</f>
        <v>0</v>
      </c>
      <c r="M20" s="54">
        <f>VLOOKUP(M$11,base!$A$8:$R$46,$A20,FALSE)</f>
        <v>0</v>
      </c>
      <c r="N20" s="54">
        <f>VLOOKUP(N$11,base!$A$8:$R$46,$A20,FALSE)</f>
        <v>465732</v>
      </c>
      <c r="O20" s="54">
        <f>VLOOKUP(O$11,base!$A$8:$R$46,$A20,FALSE)</f>
        <v>0</v>
      </c>
      <c r="P20" s="54">
        <f>VLOOKUP(P$11,base!$A$8:$R$46,$A20,FALSE)</f>
        <v>0</v>
      </c>
      <c r="Q20" s="10">
        <f>VLOOKUP(Q$11,base!$A$8:$R$46,$A20,FALSE)</f>
        <v>0</v>
      </c>
      <c r="R20" s="10">
        <f>VLOOKUP(R$11,base!$A$8:$R$46,$A20,FALSE)</f>
        <v>0</v>
      </c>
      <c r="S20" s="10">
        <f>VLOOKUP(S$11,base!$A$8:$R$46,$A20,FALSE)</f>
        <v>0</v>
      </c>
      <c r="T20" s="10">
        <f>VLOOKUP(T$11,base!$A$8:$R$46,$A20,FALSE)</f>
        <v>0</v>
      </c>
      <c r="U20" s="10">
        <f>VLOOKUP(U$11,base!$A$8:$R$46,$A20,FALSE)</f>
        <v>10569</v>
      </c>
      <c r="V20" s="10">
        <f>VLOOKUP(V$11,base!$A$8:$R$46,$A20,FALSE)</f>
        <v>0</v>
      </c>
      <c r="W20" s="10">
        <f>VLOOKUP(W$11,base!$A$8:$R$46,$A20,FALSE)</f>
        <v>0</v>
      </c>
      <c r="X20" s="10">
        <f>VLOOKUP(X$11,base!$A$8:$R$46,$A20,FALSE)</f>
        <v>585810</v>
      </c>
      <c r="Y20" s="10">
        <f>VLOOKUP(Y$11,base!$A$8:$R$46,$A20,FALSE)</f>
        <v>0</v>
      </c>
      <c r="Z20" s="10">
        <f>VLOOKUP(Z$11,base!$A$8:$R$46,$A20,FALSE)</f>
        <v>0</v>
      </c>
      <c r="AA20" s="10">
        <f>VLOOKUP(AA$11,base!$A$8:$R$46,$A20,FALSE)</f>
        <v>0</v>
      </c>
      <c r="AB20" s="10">
        <f>VLOOKUP(AB$11,base!$A$8:$R$46,$A20,FALSE)</f>
        <v>0</v>
      </c>
      <c r="AC20" s="10">
        <f>VLOOKUP(AC$11,base!$A$8:$R$46,$A20,FALSE)</f>
        <v>22448568</v>
      </c>
      <c r="AD20" s="10">
        <f>VLOOKUP(AD$11,base!$A$8:$R$46,$A20,FALSE)</f>
        <v>0</v>
      </c>
      <c r="AE20" s="10">
        <f>VLOOKUP(AE$11,base!$A$8:$R$46,$A20,FALSE)</f>
        <v>0</v>
      </c>
      <c r="AF20" s="10">
        <f>VLOOKUP(AF$11,base!$A$8:$R$46,$A20,FALSE)</f>
        <v>0</v>
      </c>
      <c r="AG20" s="10">
        <f>VLOOKUP(AG$11,base!$A$8:$R$46,$A20,FALSE)</f>
        <v>0</v>
      </c>
      <c r="AH20" s="10">
        <f>VLOOKUP(AH$11,base!$A$8:$R$46,$A20,FALSE)</f>
        <v>297</v>
      </c>
      <c r="AI20" s="10">
        <f>VLOOKUP(AI$11,base!$A$8:$R$46,$A20,FALSE)</f>
        <v>0</v>
      </c>
    </row>
    <row r="21" spans="1:37" s="8" customFormat="1" ht="14.4" hidden="1" x14ac:dyDescent="0.2">
      <c r="A21" s="36">
        <v>11</v>
      </c>
      <c r="B21" s="4" t="s">
        <v>32</v>
      </c>
      <c r="C21" s="9" t="s">
        <v>33</v>
      </c>
      <c r="D21" s="54">
        <f>VLOOKUP(D$11,base!$A$8:$R$46,$A21,FALSE)</f>
        <v>0</v>
      </c>
      <c r="E21" s="10">
        <f>VLOOKUP(E$11,base!$A$8:$R$46,$A21,FALSE)</f>
        <v>0</v>
      </c>
      <c r="F21" s="10">
        <f>VLOOKUP(F$11,base!$A$8:$R$46,$A21,FALSE)</f>
        <v>10342575</v>
      </c>
      <c r="G21" s="10">
        <f>VLOOKUP(G$11,base!$A$8:$R$46,$A21,FALSE)</f>
        <v>6265126</v>
      </c>
      <c r="H21" s="10">
        <f>VLOOKUP(H$11,base!$A$8:$R$46,$A21,FALSE)</f>
        <v>0</v>
      </c>
      <c r="I21" s="10">
        <f>VLOOKUP(I$11,base!$A$8:$R$46,$A21,FALSE)</f>
        <v>0</v>
      </c>
      <c r="J21" s="10">
        <f>VLOOKUP(J$11,base!$A$8:$R$46,$A21,FALSE)</f>
        <v>56219</v>
      </c>
      <c r="K21" s="10">
        <f>VLOOKUP(K$11,base!$A$8:$R$46,$A21,FALSE)</f>
        <v>1350998</v>
      </c>
      <c r="L21" s="54">
        <f>VLOOKUP(L$11,base!$A$8:$R$46,$A21,FALSE)</f>
        <v>0</v>
      </c>
      <c r="M21" s="54">
        <f>VLOOKUP(M$11,base!$A$8:$R$46,$A21,FALSE)</f>
        <v>0</v>
      </c>
      <c r="N21" s="54">
        <f>VLOOKUP(N$11,base!$A$8:$R$46,$A21,FALSE)</f>
        <v>0</v>
      </c>
      <c r="O21" s="54">
        <f>VLOOKUP(O$11,base!$A$8:$R$46,$A21,FALSE)</f>
        <v>0</v>
      </c>
      <c r="P21" s="54">
        <f>VLOOKUP(P$11,base!$A$8:$R$46,$A21,FALSE)</f>
        <v>0</v>
      </c>
      <c r="Q21" s="10">
        <f>VLOOKUP(Q$11,base!$A$8:$R$46,$A21,FALSE)</f>
        <v>0</v>
      </c>
      <c r="R21" s="10">
        <f>VLOOKUP(R$11,base!$A$8:$R$46,$A21,FALSE)</f>
        <v>0</v>
      </c>
      <c r="S21" s="10">
        <f>VLOOKUP(S$11,base!$A$8:$R$46,$A21,FALSE)</f>
        <v>0</v>
      </c>
      <c r="T21" s="10">
        <f>VLOOKUP(T$11,base!$A$8:$R$46,$A21,FALSE)</f>
        <v>1463029</v>
      </c>
      <c r="U21" s="10">
        <f>VLOOKUP(U$11,base!$A$8:$R$46,$A21,FALSE)</f>
        <v>10178936</v>
      </c>
      <c r="V21" s="10">
        <f>VLOOKUP(V$11,base!$A$8:$R$46,$A21,FALSE)</f>
        <v>1013144</v>
      </c>
      <c r="W21" s="10">
        <f>VLOOKUP(W$11,base!$A$8:$R$46,$A21,FALSE)</f>
        <v>1985067</v>
      </c>
      <c r="X21" s="10">
        <f>VLOOKUP(X$11,base!$A$8:$R$46,$A21,FALSE)</f>
        <v>1055</v>
      </c>
      <c r="Y21" s="10">
        <f>VLOOKUP(Y$11,base!$A$8:$R$46,$A21,FALSE)</f>
        <v>20874</v>
      </c>
      <c r="Z21" s="10">
        <f>VLOOKUP(Z$11,base!$A$8:$R$46,$A21,FALSE)</f>
        <v>7537585</v>
      </c>
      <c r="AA21" s="10">
        <f>VLOOKUP(AA$11,base!$A$8:$R$46,$A21,FALSE)</f>
        <v>8520815</v>
      </c>
      <c r="AB21" s="10">
        <f>VLOOKUP(AB$11,base!$A$8:$R$46,$A21,FALSE)</f>
        <v>68298</v>
      </c>
      <c r="AC21" s="10">
        <f>VLOOKUP(AC$11,base!$A$8:$R$46,$A21,FALSE)</f>
        <v>8112525</v>
      </c>
      <c r="AD21" s="10">
        <f>VLOOKUP(AD$11,base!$A$8:$R$46,$A21,FALSE)</f>
        <v>1858039</v>
      </c>
      <c r="AE21" s="10">
        <f>VLOOKUP(AE$11,base!$A$8:$R$46,$A21,FALSE)</f>
        <v>0</v>
      </c>
      <c r="AF21" s="10">
        <f>VLOOKUP(AF$11,base!$A$8:$R$46,$A21,FALSE)</f>
        <v>3006</v>
      </c>
      <c r="AG21" s="10">
        <f>VLOOKUP(AG$11,base!$A$8:$R$46,$A21,FALSE)</f>
        <v>4588706</v>
      </c>
      <c r="AH21" s="10">
        <f>VLOOKUP(AH$11,base!$A$8:$R$46,$A21,FALSE)</f>
        <v>0</v>
      </c>
      <c r="AI21" s="10">
        <f>VLOOKUP(AI$11,base!$A$8:$R$46,$A21,FALSE)</f>
        <v>372064</v>
      </c>
    </row>
    <row r="22" spans="1:37" s="8" customFormat="1" ht="14.4" hidden="1" x14ac:dyDescent="0.2">
      <c r="A22" s="36">
        <v>12</v>
      </c>
      <c r="B22" s="4" t="s">
        <v>34</v>
      </c>
      <c r="C22" s="9" t="s">
        <v>35</v>
      </c>
      <c r="D22" s="54">
        <f>VLOOKUP(D$11,base!$A$8:$R$46,$A22,FALSE)</f>
        <v>0</v>
      </c>
      <c r="E22" s="10">
        <f>VLOOKUP(E$11,base!$A$8:$R$46,$A22,FALSE)</f>
        <v>1060012</v>
      </c>
      <c r="F22" s="10">
        <f>VLOOKUP(F$11,base!$A$8:$R$46,$A22,FALSE)</f>
        <v>29265700</v>
      </c>
      <c r="G22" s="10">
        <f>VLOOKUP(G$11,base!$A$8:$R$46,$A22,FALSE)</f>
        <v>0</v>
      </c>
      <c r="H22" s="10">
        <f>VLOOKUP(H$11,base!$A$8:$R$46,$A22,FALSE)</f>
        <v>0</v>
      </c>
      <c r="I22" s="10">
        <f>VLOOKUP(I$11,base!$A$8:$R$46,$A22,FALSE)</f>
        <v>0</v>
      </c>
      <c r="J22" s="10">
        <f>VLOOKUP(J$11,base!$A$8:$R$46,$A22,FALSE)</f>
        <v>0</v>
      </c>
      <c r="K22" s="10">
        <f>VLOOKUP(K$11,base!$A$8:$R$46,$A22,FALSE)</f>
        <v>0</v>
      </c>
      <c r="L22" s="54">
        <f>VLOOKUP(L$11,base!$A$8:$R$46,$A22,FALSE)</f>
        <v>0</v>
      </c>
      <c r="M22" s="54">
        <f>VLOOKUP(M$11,base!$A$8:$R$46,$A22,FALSE)</f>
        <v>0</v>
      </c>
      <c r="N22" s="54">
        <f>VLOOKUP(N$11,base!$A$8:$R$46,$A22,FALSE)</f>
        <v>0</v>
      </c>
      <c r="O22" s="54">
        <f>VLOOKUP(O$11,base!$A$8:$R$46,$A22,FALSE)</f>
        <v>0</v>
      </c>
      <c r="P22" s="54">
        <f>VLOOKUP(P$11,base!$A$8:$R$46,$A22,FALSE)</f>
        <v>0</v>
      </c>
      <c r="Q22" s="10">
        <f>VLOOKUP(Q$11,base!$A$8:$R$46,$A22,FALSE)</f>
        <v>0</v>
      </c>
      <c r="R22" s="10">
        <f>VLOOKUP(R$11,base!$A$8:$R$46,$A22,FALSE)</f>
        <v>0</v>
      </c>
      <c r="S22" s="10">
        <f>VLOOKUP(S$11,base!$A$8:$R$46,$A22,FALSE)</f>
        <v>0</v>
      </c>
      <c r="T22" s="10">
        <f>VLOOKUP(T$11,base!$A$8:$R$46,$A22,FALSE)</f>
        <v>0</v>
      </c>
      <c r="U22" s="10">
        <f>VLOOKUP(U$11,base!$A$8:$R$46,$A22,FALSE)</f>
        <v>7678423</v>
      </c>
      <c r="V22" s="10">
        <f>VLOOKUP(V$11,base!$A$8:$R$46,$A22,FALSE)</f>
        <v>0</v>
      </c>
      <c r="W22" s="10">
        <f>VLOOKUP(W$11,base!$A$8:$R$46,$A22,FALSE)</f>
        <v>0</v>
      </c>
      <c r="X22" s="10">
        <f>VLOOKUP(X$11,base!$A$8:$R$46,$A22,FALSE)</f>
        <v>586568</v>
      </c>
      <c r="Y22" s="10">
        <f>VLOOKUP(Y$11,base!$A$8:$R$46,$A22,FALSE)</f>
        <v>0</v>
      </c>
      <c r="Z22" s="10">
        <f>VLOOKUP(Z$11,base!$A$8:$R$46,$A22,FALSE)</f>
        <v>0</v>
      </c>
      <c r="AA22" s="10">
        <f>VLOOKUP(AA$11,base!$A$8:$R$46,$A22,FALSE)</f>
        <v>0</v>
      </c>
      <c r="AB22" s="10">
        <f>VLOOKUP(AB$11,base!$A$8:$R$46,$A22,FALSE)</f>
        <v>0</v>
      </c>
      <c r="AC22" s="10">
        <f>VLOOKUP(AC$11,base!$A$8:$R$46,$A22,FALSE)</f>
        <v>0</v>
      </c>
      <c r="AD22" s="10">
        <f>VLOOKUP(AD$11,base!$A$8:$R$46,$A22,FALSE)</f>
        <v>0</v>
      </c>
      <c r="AE22" s="10">
        <f>VLOOKUP(AE$11,base!$A$8:$R$46,$A22,FALSE)</f>
        <v>4988441</v>
      </c>
      <c r="AF22" s="10">
        <f>VLOOKUP(AF$11,base!$A$8:$R$46,$A22,FALSE)</f>
        <v>0</v>
      </c>
      <c r="AG22" s="10">
        <f>VLOOKUP(AG$11,base!$A$8:$R$46,$A22,FALSE)</f>
        <v>0</v>
      </c>
      <c r="AH22" s="10">
        <f>VLOOKUP(AH$11,base!$A$8:$R$46,$A22,FALSE)</f>
        <v>2026602</v>
      </c>
      <c r="AI22" s="10">
        <f>VLOOKUP(AI$11,base!$A$8:$R$46,$A22,FALSE)</f>
        <v>3139930</v>
      </c>
    </row>
    <row r="23" spans="1:37" s="8" customFormat="1" ht="14.4" hidden="1" x14ac:dyDescent="0.2">
      <c r="A23" s="35">
        <v>13</v>
      </c>
      <c r="B23" s="4" t="s">
        <v>36</v>
      </c>
      <c r="C23" s="9" t="s">
        <v>37</v>
      </c>
      <c r="D23" s="54">
        <f>VLOOKUP(D$11,base!$A$8:$R$46,$A23,FALSE)</f>
        <v>0</v>
      </c>
      <c r="E23" s="10">
        <f>VLOOKUP(E$11,base!$A$8:$R$46,$A23,FALSE)</f>
        <v>1707087</v>
      </c>
      <c r="F23" s="10">
        <f>VLOOKUP(F$11,base!$A$8:$R$46,$A23,FALSE)</f>
        <v>46223396</v>
      </c>
      <c r="G23" s="10">
        <f>VLOOKUP(G$11,base!$A$8:$R$46,$A23,FALSE)</f>
        <v>0</v>
      </c>
      <c r="H23" s="10">
        <f>VLOOKUP(H$11,base!$A$8:$R$46,$A23,FALSE)</f>
        <v>0</v>
      </c>
      <c r="I23" s="10">
        <f>VLOOKUP(I$11,base!$A$8:$R$46,$A23,FALSE)</f>
        <v>0</v>
      </c>
      <c r="J23" s="10">
        <f>VLOOKUP(J$11,base!$A$8:$R$46,$A23,FALSE)</f>
        <v>0</v>
      </c>
      <c r="K23" s="10">
        <f>VLOOKUP(K$11,base!$A$8:$R$46,$A23,FALSE)</f>
        <v>2345686</v>
      </c>
      <c r="L23" s="54">
        <f>VLOOKUP(L$11,base!$A$8:$R$46,$A23,FALSE)</f>
        <v>0</v>
      </c>
      <c r="M23" s="54">
        <f>VLOOKUP(M$11,base!$A$8:$R$46,$A23,FALSE)</f>
        <v>0</v>
      </c>
      <c r="N23" s="54">
        <f>VLOOKUP(N$11,base!$A$8:$R$46,$A23,FALSE)</f>
        <v>41700429</v>
      </c>
      <c r="O23" s="54">
        <f>VLOOKUP(O$11,base!$A$8:$R$46,$A23,FALSE)</f>
        <v>0</v>
      </c>
      <c r="P23" s="54">
        <f>VLOOKUP(P$11,base!$A$8:$R$46,$A23,FALSE)</f>
        <v>0</v>
      </c>
      <c r="Q23" s="10">
        <f>VLOOKUP(Q$11,base!$A$8:$R$46,$A23,FALSE)</f>
        <v>0</v>
      </c>
      <c r="R23" s="10">
        <f>VLOOKUP(R$11,base!$A$8:$R$46,$A23,FALSE)</f>
        <v>0</v>
      </c>
      <c r="S23" s="10">
        <f>VLOOKUP(S$11,base!$A$8:$R$46,$A23,FALSE)</f>
        <v>0</v>
      </c>
      <c r="T23" s="10">
        <f>VLOOKUP(T$11,base!$A$8:$R$46,$A23,FALSE)</f>
        <v>0</v>
      </c>
      <c r="U23" s="10">
        <f>VLOOKUP(U$11,base!$A$8:$R$46,$A23,FALSE)</f>
        <v>0</v>
      </c>
      <c r="V23" s="10">
        <f>VLOOKUP(V$11,base!$A$8:$R$46,$A23,FALSE)</f>
        <v>0</v>
      </c>
      <c r="W23" s="10">
        <f>VLOOKUP(W$11,base!$A$8:$R$46,$A23,FALSE)</f>
        <v>0</v>
      </c>
      <c r="X23" s="10">
        <f>VLOOKUP(X$11,base!$A$8:$R$46,$A23,FALSE)</f>
        <v>408004</v>
      </c>
      <c r="Y23" s="10">
        <f>VLOOKUP(Y$11,base!$A$8:$R$46,$A23,FALSE)</f>
        <v>0</v>
      </c>
      <c r="Z23" s="10">
        <f>VLOOKUP(Z$11,base!$A$8:$R$46,$A23,FALSE)</f>
        <v>0</v>
      </c>
      <c r="AA23" s="10">
        <f>VLOOKUP(AA$11,base!$A$8:$R$46,$A23,FALSE)</f>
        <v>0</v>
      </c>
      <c r="AB23" s="10">
        <f>VLOOKUP(AB$11,base!$A$8:$R$46,$A23,FALSE)</f>
        <v>0</v>
      </c>
      <c r="AC23" s="10">
        <f>VLOOKUP(AC$11,base!$A$8:$R$46,$A23,FALSE)</f>
        <v>0</v>
      </c>
      <c r="AD23" s="10">
        <f>VLOOKUP(AD$11,base!$A$8:$R$46,$A23,FALSE)</f>
        <v>0</v>
      </c>
      <c r="AE23" s="10">
        <f>VLOOKUP(AE$11,base!$A$8:$R$46,$A23,FALSE)</f>
        <v>0</v>
      </c>
      <c r="AF23" s="10">
        <f>VLOOKUP(AF$11,base!$A$8:$R$46,$A23,FALSE)</f>
        <v>0</v>
      </c>
      <c r="AG23" s="10">
        <f>VLOOKUP(AG$11,base!$A$8:$R$46,$A23,FALSE)</f>
        <v>0</v>
      </c>
      <c r="AH23" s="10">
        <f>VLOOKUP(AH$11,base!$A$8:$R$46,$A23,FALSE)</f>
        <v>4718115</v>
      </c>
      <c r="AI23" s="10">
        <f>VLOOKUP(AI$11,base!$A$8:$R$46,$A23,FALSE)</f>
        <v>4340566</v>
      </c>
    </row>
    <row r="24" spans="1:37" s="8" customFormat="1" ht="14.4" hidden="1" x14ac:dyDescent="0.2">
      <c r="A24" s="35">
        <v>14</v>
      </c>
      <c r="B24" s="4" t="s">
        <v>38</v>
      </c>
      <c r="C24" s="9" t="s">
        <v>39</v>
      </c>
      <c r="D24" s="54">
        <f>VLOOKUP(D$11,base!$A$8:$R$46,$A24,FALSE)</f>
        <v>2994130</v>
      </c>
      <c r="E24" s="10">
        <f>VLOOKUP(E$11,base!$A$8:$R$46,$A24,FALSE)</f>
        <v>3871053</v>
      </c>
      <c r="F24" s="10">
        <f>VLOOKUP(F$11,base!$A$8:$R$46,$A24,FALSE)</f>
        <v>17074000</v>
      </c>
      <c r="G24" s="10">
        <f>VLOOKUP(G$11,base!$A$8:$R$46,$A24,FALSE)</f>
        <v>1642345</v>
      </c>
      <c r="H24" s="10">
        <f>VLOOKUP(H$11,base!$A$8:$R$46,$A24,FALSE)</f>
        <v>7021775</v>
      </c>
      <c r="I24" s="10">
        <f>VLOOKUP(I$11,base!$A$8:$R$46,$A24,FALSE)</f>
        <v>20717440</v>
      </c>
      <c r="J24" s="10">
        <f>VLOOKUP(J$11,base!$A$8:$R$46,$A24,FALSE)</f>
        <v>739674</v>
      </c>
      <c r="K24" s="10">
        <f>VLOOKUP(K$11,base!$A$8:$R$46,$A24,FALSE)</f>
        <v>2694634</v>
      </c>
      <c r="L24" s="54">
        <f>VLOOKUP(L$11,base!$A$8:$R$46,$A24,FALSE)</f>
        <v>844397</v>
      </c>
      <c r="M24" s="54">
        <f>VLOOKUP(M$11,base!$A$8:$R$46,$A24,FALSE)</f>
        <v>7130829</v>
      </c>
      <c r="N24" s="54">
        <f>VLOOKUP(N$11,base!$A$8:$R$46,$A24,FALSE)</f>
        <v>5211447</v>
      </c>
      <c r="O24" s="54">
        <f>VLOOKUP(O$11,base!$A$8:$R$46,$A24,FALSE)</f>
        <v>47527213</v>
      </c>
      <c r="P24" s="54">
        <f>VLOOKUP(P$11,base!$A$8:$R$46,$A24,FALSE)</f>
        <v>4148574</v>
      </c>
      <c r="Q24" s="10">
        <f>VLOOKUP(Q$11,base!$A$8:$R$46,$A24,FALSE)</f>
        <v>39719977</v>
      </c>
      <c r="R24" s="10">
        <f>VLOOKUP(R$11,base!$A$8:$R$46,$A24,FALSE)</f>
        <v>3101009</v>
      </c>
      <c r="S24" s="10">
        <f>VLOOKUP(S$11,base!$A$8:$R$46,$A24,FALSE)</f>
        <v>34665202</v>
      </c>
      <c r="T24" s="10">
        <f>VLOOKUP(T$11,base!$A$8:$R$46,$A24,FALSE)</f>
        <v>18653</v>
      </c>
      <c r="U24" s="10">
        <f>VLOOKUP(U$11,base!$A$8:$R$46,$A24,FALSE)</f>
        <v>21431204</v>
      </c>
      <c r="V24" s="10">
        <f>VLOOKUP(V$11,base!$A$8:$R$46,$A24,FALSE)</f>
        <v>7089008</v>
      </c>
      <c r="W24" s="10">
        <f>VLOOKUP(W$11,base!$A$8:$R$46,$A24,FALSE)</f>
        <v>1730335</v>
      </c>
      <c r="X24" s="10">
        <f>VLOOKUP(X$11,base!$A$8:$R$46,$A24,FALSE)</f>
        <v>48316</v>
      </c>
      <c r="Y24" s="10">
        <f>VLOOKUP(Y$11,base!$A$8:$R$46,$A24,FALSE)</f>
        <v>4025369</v>
      </c>
      <c r="Z24" s="10">
        <f>VLOOKUP(Z$11,base!$A$8:$R$46,$A24,FALSE)</f>
        <v>18055040</v>
      </c>
      <c r="AA24" s="10">
        <f>VLOOKUP(AA$11,base!$A$8:$R$46,$A24,FALSE)</f>
        <v>6049996</v>
      </c>
      <c r="AB24" s="10">
        <f>VLOOKUP(AB$11,base!$A$8:$R$46,$A24,FALSE)</f>
        <v>138378</v>
      </c>
      <c r="AC24" s="10">
        <f>VLOOKUP(AC$11,base!$A$8:$R$46,$A24,FALSE)</f>
        <v>7003924</v>
      </c>
      <c r="AD24" s="10">
        <f>VLOOKUP(AD$11,base!$A$8:$R$46,$A24,FALSE)</f>
        <v>21852896</v>
      </c>
      <c r="AE24" s="10">
        <f>VLOOKUP(AE$11,base!$A$8:$R$46,$A24,FALSE)</f>
        <v>17513986</v>
      </c>
      <c r="AF24" s="10">
        <f>VLOOKUP(AF$11,base!$A$8:$R$46,$A24,FALSE)</f>
        <v>3774253</v>
      </c>
      <c r="AG24" s="10">
        <f>VLOOKUP(AG$11,base!$A$8:$R$46,$A24,FALSE)</f>
        <v>2000792</v>
      </c>
      <c r="AH24" s="10">
        <f>VLOOKUP(AH$11,base!$A$8:$R$46,$A24,FALSE)</f>
        <v>30866668</v>
      </c>
      <c r="AI24" s="10">
        <f>VLOOKUP(AI$11,base!$A$8:$R$46,$A24,FALSE)</f>
        <v>982386</v>
      </c>
    </row>
    <row r="25" spans="1:37" ht="14.4" hidden="1" x14ac:dyDescent="0.2">
      <c r="A25" s="36">
        <v>15</v>
      </c>
      <c r="B25" s="4" t="s">
        <v>40</v>
      </c>
      <c r="C25" s="9" t="s">
        <v>41</v>
      </c>
      <c r="D25" s="54">
        <f>VLOOKUP(D$11,base!$A$8:$R$46,$A25,FALSE)</f>
        <v>0</v>
      </c>
      <c r="E25" s="10">
        <f>VLOOKUP(E$11,base!$A$8:$R$46,$A25,FALSE)</f>
        <v>2912678</v>
      </c>
      <c r="F25" s="10">
        <f>VLOOKUP(F$11,base!$A$8:$R$46,$A25,FALSE)</f>
        <v>30617405</v>
      </c>
      <c r="G25" s="10">
        <f>VLOOKUP(G$11,base!$A$8:$R$46,$A25,FALSE)</f>
        <v>8274136</v>
      </c>
      <c r="H25" s="10">
        <f>VLOOKUP(H$11,base!$A$8:$R$46,$A25,FALSE)</f>
        <v>531949</v>
      </c>
      <c r="I25" s="10">
        <f>VLOOKUP(I$11,base!$A$8:$R$46,$A25,FALSE)</f>
        <v>1606320</v>
      </c>
      <c r="J25" s="10">
        <f>VLOOKUP(J$11,base!$A$8:$R$46,$A25,FALSE)</f>
        <v>0</v>
      </c>
      <c r="K25" s="10">
        <f>VLOOKUP(K$11,base!$A$8:$R$46,$A25,FALSE)</f>
        <v>4435340</v>
      </c>
      <c r="L25" s="54">
        <f>VLOOKUP(L$11,base!$A$8:$R$46,$A25,FALSE)</f>
        <v>0</v>
      </c>
      <c r="M25" s="54">
        <f>VLOOKUP(M$11,base!$A$8:$R$46,$A25,FALSE)</f>
        <v>1076677</v>
      </c>
      <c r="N25" s="54">
        <f>VLOOKUP(N$11,base!$A$8:$R$46,$A25,FALSE)</f>
        <v>5584028</v>
      </c>
      <c r="O25" s="54">
        <f>VLOOKUP(O$11,base!$A$8:$R$46,$A25,FALSE)</f>
        <v>0</v>
      </c>
      <c r="P25" s="54">
        <f>VLOOKUP(P$11,base!$A$8:$R$46,$A25,FALSE)</f>
        <v>0</v>
      </c>
      <c r="Q25" s="10">
        <f>VLOOKUP(Q$11,base!$A$8:$R$46,$A25,FALSE)</f>
        <v>7149879</v>
      </c>
      <c r="R25" s="10">
        <f>VLOOKUP(R$11,base!$A$8:$R$46,$A25,FALSE)</f>
        <v>1146979</v>
      </c>
      <c r="S25" s="10">
        <f>VLOOKUP(S$11,base!$A$8:$R$46,$A25,FALSE)</f>
        <v>8253800</v>
      </c>
      <c r="T25" s="10">
        <f>VLOOKUP(T$11,base!$A$8:$R$46,$A25,FALSE)</f>
        <v>989200</v>
      </c>
      <c r="U25" s="10">
        <f>VLOOKUP(U$11,base!$A$8:$R$46,$A25,FALSE)</f>
        <v>1294600</v>
      </c>
      <c r="V25" s="10">
        <f>VLOOKUP(V$11,base!$A$8:$R$46,$A25,FALSE)</f>
        <v>0</v>
      </c>
      <c r="W25" s="10">
        <f>VLOOKUP(W$11,base!$A$8:$R$46,$A25,FALSE)</f>
        <v>0</v>
      </c>
      <c r="X25" s="10">
        <f>VLOOKUP(X$11,base!$A$8:$R$46,$A25,FALSE)</f>
        <v>0</v>
      </c>
      <c r="Y25" s="10">
        <f>VLOOKUP(Y$11,base!$A$8:$R$46,$A25,FALSE)</f>
        <v>0</v>
      </c>
      <c r="Z25" s="10">
        <f>VLOOKUP(Z$11,base!$A$8:$R$46,$A25,FALSE)</f>
        <v>0</v>
      </c>
      <c r="AA25" s="10">
        <f>VLOOKUP(AA$11,base!$A$8:$R$46,$A25,FALSE)</f>
        <v>2380761</v>
      </c>
      <c r="AB25" s="10">
        <f>VLOOKUP(AB$11,base!$A$8:$R$46,$A25,FALSE)</f>
        <v>0</v>
      </c>
      <c r="AC25" s="10">
        <f>VLOOKUP(AC$11,base!$A$8:$R$46,$A25,FALSE)</f>
        <v>962657</v>
      </c>
      <c r="AD25" s="10">
        <f>VLOOKUP(AD$11,base!$A$8:$R$46,$A25,FALSE)</f>
        <v>0</v>
      </c>
      <c r="AE25" s="10">
        <f>VLOOKUP(AE$11,base!$A$8:$R$46,$A25,FALSE)</f>
        <v>5588907</v>
      </c>
      <c r="AF25" s="10">
        <f>VLOOKUP(AF$11,base!$A$8:$R$46,$A25,FALSE)</f>
        <v>0</v>
      </c>
      <c r="AG25" s="10">
        <f>VLOOKUP(AG$11,base!$A$8:$R$46,$A25,FALSE)</f>
        <v>0</v>
      </c>
      <c r="AH25" s="10">
        <f>VLOOKUP(AH$11,base!$A$8:$R$46,$A25,FALSE)</f>
        <v>0</v>
      </c>
      <c r="AI25" s="10">
        <f>VLOOKUP(AI$11,base!$A$8:$R$46,$A25,FALSE)</f>
        <v>2061568</v>
      </c>
    </row>
    <row r="26" spans="1:37" ht="14.4" hidden="1" x14ac:dyDescent="0.2">
      <c r="A26" s="36">
        <v>16</v>
      </c>
      <c r="B26" s="4" t="s">
        <v>42</v>
      </c>
      <c r="C26" s="9" t="s">
        <v>9</v>
      </c>
      <c r="D26" s="54">
        <f>VLOOKUP(D$11,base!$A$8:$R$46,$A26,FALSE)</f>
        <v>0</v>
      </c>
      <c r="E26" s="10">
        <f>VLOOKUP(E$11,base!$A$8:$R$46,$A26,FALSE)</f>
        <v>0</v>
      </c>
      <c r="F26" s="10">
        <f>VLOOKUP(F$11,base!$A$8:$R$46,$A26,FALSE)</f>
        <v>0</v>
      </c>
      <c r="G26" s="10">
        <f>VLOOKUP(G$11,base!$A$8:$R$46,$A26,FALSE)</f>
        <v>0</v>
      </c>
      <c r="H26" s="10">
        <f>VLOOKUP(H$11,base!$A$8:$R$46,$A26,FALSE)</f>
        <v>0</v>
      </c>
      <c r="I26" s="10">
        <f>VLOOKUP(I$11,base!$A$8:$R$46,$A26,FALSE)</f>
        <v>0</v>
      </c>
      <c r="J26" s="10">
        <f>VLOOKUP(J$11,base!$A$8:$R$46,$A26,FALSE)</f>
        <v>0</v>
      </c>
      <c r="K26" s="10">
        <f>VLOOKUP(K$11,base!$A$8:$R$46,$A26,FALSE)</f>
        <v>0</v>
      </c>
      <c r="L26" s="54">
        <f>VLOOKUP(L$11,base!$A$8:$R$46,$A26,FALSE)</f>
        <v>0</v>
      </c>
      <c r="M26" s="54">
        <f>VLOOKUP(M$11,base!$A$8:$R$46,$A26,FALSE)</f>
        <v>0</v>
      </c>
      <c r="N26" s="54">
        <f>VLOOKUP(N$11,base!$A$8:$R$46,$A26,FALSE)</f>
        <v>0</v>
      </c>
      <c r="O26" s="54">
        <f>VLOOKUP(O$11,base!$A$8:$R$46,$A26,FALSE)</f>
        <v>0</v>
      </c>
      <c r="P26" s="54">
        <f>VLOOKUP(P$11,base!$A$8:$R$46,$A26,FALSE)</f>
        <v>0</v>
      </c>
      <c r="Q26" s="10">
        <f>VLOOKUP(Q$11,base!$A$8:$R$46,$A26,FALSE)</f>
        <v>0</v>
      </c>
      <c r="R26" s="10">
        <f>VLOOKUP(R$11,base!$A$8:$R$46,$A26,FALSE)</f>
        <v>0</v>
      </c>
      <c r="S26" s="10">
        <f>VLOOKUP(S$11,base!$A$8:$R$46,$A26,FALSE)</f>
        <v>0</v>
      </c>
      <c r="T26" s="10">
        <f>VLOOKUP(T$11,base!$A$8:$R$46,$A26,FALSE)</f>
        <v>0</v>
      </c>
      <c r="U26" s="10">
        <f>VLOOKUP(U$11,base!$A$8:$R$46,$A26,FALSE)</f>
        <v>0</v>
      </c>
      <c r="V26" s="10">
        <f>VLOOKUP(V$11,base!$A$8:$R$46,$A26,FALSE)</f>
        <v>0</v>
      </c>
      <c r="W26" s="10">
        <f>VLOOKUP(W$11,base!$A$8:$R$46,$A26,FALSE)</f>
        <v>0</v>
      </c>
      <c r="X26" s="10">
        <f>VLOOKUP(X$11,base!$A$8:$R$46,$A26,FALSE)</f>
        <v>0</v>
      </c>
      <c r="Y26" s="10">
        <f>VLOOKUP(Y$11,base!$A$8:$R$46,$A26,FALSE)</f>
        <v>0</v>
      </c>
      <c r="Z26" s="10">
        <f>VLOOKUP(Z$11,base!$A$8:$R$46,$A26,FALSE)</f>
        <v>0</v>
      </c>
      <c r="AA26" s="10">
        <f>VLOOKUP(AA$11,base!$A$8:$R$46,$A26,FALSE)</f>
        <v>0</v>
      </c>
      <c r="AB26" s="10">
        <f>VLOOKUP(AB$11,base!$A$8:$R$46,$A26,FALSE)</f>
        <v>0</v>
      </c>
      <c r="AC26" s="10">
        <f>VLOOKUP(AC$11,base!$A$8:$R$46,$A26,FALSE)</f>
        <v>0</v>
      </c>
      <c r="AD26" s="10">
        <f>VLOOKUP(AD$11,base!$A$8:$R$46,$A26,FALSE)</f>
        <v>0</v>
      </c>
      <c r="AE26" s="10">
        <f>VLOOKUP(AE$11,base!$A$8:$R$46,$A26,FALSE)</f>
        <v>0</v>
      </c>
      <c r="AF26" s="10">
        <f>VLOOKUP(AF$11,base!$A$8:$R$46,$A26,FALSE)</f>
        <v>0</v>
      </c>
      <c r="AG26" s="10">
        <f>VLOOKUP(AG$11,base!$A$8:$R$46,$A26,FALSE)</f>
        <v>0</v>
      </c>
      <c r="AH26" s="10">
        <f>VLOOKUP(AH$11,base!$A$8:$R$46,$A26,FALSE)</f>
        <v>0</v>
      </c>
      <c r="AI26" s="10">
        <f>VLOOKUP(AI$11,base!$A$8:$R$46,$A26,FALSE)</f>
        <v>0</v>
      </c>
    </row>
    <row r="27" spans="1:37" s="11" customFormat="1" ht="14.4" hidden="1" x14ac:dyDescent="0.2">
      <c r="A27" s="36">
        <v>17</v>
      </c>
      <c r="B27" s="4" t="s">
        <v>43</v>
      </c>
      <c r="C27" s="9" t="s">
        <v>44</v>
      </c>
      <c r="D27" s="54">
        <f>VLOOKUP(D$11,base!$A$8:$R$46,$A27,FALSE)</f>
        <v>0</v>
      </c>
      <c r="E27" s="10">
        <f>VLOOKUP(E$11,base!$A$8:$R$46,$A27,FALSE)</f>
        <v>1833</v>
      </c>
      <c r="F27" s="10">
        <f>VLOOKUP(F$11,base!$A$8:$R$46,$A27,FALSE)</f>
        <v>4396963</v>
      </c>
      <c r="G27" s="10">
        <f>VLOOKUP(G$11,base!$A$8:$R$46,$A27,FALSE)</f>
        <v>1387753</v>
      </c>
      <c r="H27" s="10">
        <f>VLOOKUP(H$11,base!$A$8:$R$46,$A27,FALSE)</f>
        <v>33582</v>
      </c>
      <c r="I27" s="10">
        <f>VLOOKUP(I$11,base!$A$8:$R$46,$A27,FALSE)</f>
        <v>1612805</v>
      </c>
      <c r="J27" s="10">
        <f>VLOOKUP(J$11,base!$A$8:$R$46,$A27,FALSE)</f>
        <v>72585</v>
      </c>
      <c r="K27" s="10">
        <f>VLOOKUP(K$11,base!$A$8:$R$46,$A27,FALSE)</f>
        <v>109419</v>
      </c>
      <c r="L27" s="54">
        <f>VLOOKUP(L$11,base!$A$8:$R$46,$A27,FALSE)</f>
        <v>14096</v>
      </c>
      <c r="M27" s="54">
        <f>VLOOKUP(M$11,base!$A$8:$R$46,$A27,FALSE)</f>
        <v>23469</v>
      </c>
      <c r="N27" s="54">
        <f>VLOOKUP(N$11,base!$A$8:$R$46,$A27,FALSE)</f>
        <v>33297109</v>
      </c>
      <c r="O27" s="54">
        <f>VLOOKUP(O$11,base!$A$8:$R$46,$A27,FALSE)</f>
        <v>954108</v>
      </c>
      <c r="P27" s="54">
        <f>VLOOKUP(P$11,base!$A$8:$R$46,$A27,FALSE)</f>
        <v>346210</v>
      </c>
      <c r="Q27" s="10">
        <f>VLOOKUP(Q$11,base!$A$8:$R$46,$A27,FALSE)</f>
        <v>1686536</v>
      </c>
      <c r="R27" s="10">
        <f>VLOOKUP(R$11,base!$A$8:$R$46,$A27,FALSE)</f>
        <v>9430</v>
      </c>
      <c r="S27" s="10">
        <f>VLOOKUP(S$11,base!$A$8:$R$46,$A27,FALSE)</f>
        <v>805626</v>
      </c>
      <c r="T27" s="10">
        <f>VLOOKUP(T$11,base!$A$8:$R$46,$A27,FALSE)</f>
        <v>343</v>
      </c>
      <c r="U27" s="10">
        <f>VLOOKUP(U$11,base!$A$8:$R$46,$A27,FALSE)</f>
        <v>883882</v>
      </c>
      <c r="V27" s="10">
        <f>VLOOKUP(V$11,base!$A$8:$R$46,$A27,FALSE)</f>
        <v>0</v>
      </c>
      <c r="W27" s="10">
        <f>VLOOKUP(W$11,base!$A$8:$R$46,$A27,FALSE)</f>
        <v>19488</v>
      </c>
      <c r="X27" s="10">
        <f>VLOOKUP(X$11,base!$A$8:$R$46,$A27,FALSE)</f>
        <v>67799</v>
      </c>
      <c r="Y27" s="10">
        <f>VLOOKUP(Y$11,base!$A$8:$R$46,$A27,FALSE)</f>
        <v>20425</v>
      </c>
      <c r="Z27" s="10">
        <f>VLOOKUP(Z$11,base!$A$8:$R$46,$A27,FALSE)</f>
        <v>539899</v>
      </c>
      <c r="AA27" s="10">
        <f>VLOOKUP(AA$11,base!$A$8:$R$46,$A27,FALSE)</f>
        <v>323818</v>
      </c>
      <c r="AB27" s="10">
        <f>VLOOKUP(AB$11,base!$A$8:$R$46,$A27,FALSE)</f>
        <v>465836</v>
      </c>
      <c r="AC27" s="10">
        <f>VLOOKUP(AC$11,base!$A$8:$R$46,$A27,FALSE)</f>
        <v>54479</v>
      </c>
      <c r="AD27" s="10">
        <f>VLOOKUP(AD$11,base!$A$8:$R$46,$A27,FALSE)</f>
        <v>219831</v>
      </c>
      <c r="AE27" s="10">
        <f>VLOOKUP(AE$11,base!$A$8:$R$46,$A27,FALSE)</f>
        <v>5069448</v>
      </c>
      <c r="AF27" s="10">
        <f>VLOOKUP(AF$11,base!$A$8:$R$46,$A27,FALSE)</f>
        <v>227823</v>
      </c>
      <c r="AG27" s="10">
        <f>VLOOKUP(AG$11,base!$A$8:$R$46,$A27,FALSE)</f>
        <v>9509</v>
      </c>
      <c r="AH27" s="10">
        <f>VLOOKUP(AH$11,base!$A$8:$R$46,$A27,FALSE)</f>
        <v>1865929</v>
      </c>
      <c r="AI27" s="10">
        <f>VLOOKUP(AI$11,base!$A$8:$R$46,$A27,FALSE)</f>
        <v>-204683</v>
      </c>
    </row>
    <row r="28" spans="1:37" hidden="1" x14ac:dyDescent="0.2">
      <c r="A28" s="36">
        <v>18</v>
      </c>
      <c r="C28" s="12" t="s">
        <v>45</v>
      </c>
      <c r="D28" s="55">
        <f>SUM(D13:D27)</f>
        <v>10950136</v>
      </c>
      <c r="E28" s="13">
        <f t="shared" ref="E28:AI28" si="0">SUM(E13:E27)</f>
        <v>20137439</v>
      </c>
      <c r="F28" s="13">
        <f t="shared" si="0"/>
        <v>376347635</v>
      </c>
      <c r="G28" s="13">
        <f t="shared" si="0"/>
        <v>192463720</v>
      </c>
      <c r="H28" s="13">
        <f t="shared" si="0"/>
        <v>10115602</v>
      </c>
      <c r="I28" s="13">
        <f t="shared" si="0"/>
        <v>217185217</v>
      </c>
      <c r="J28" s="13">
        <f t="shared" si="0"/>
        <v>21578087</v>
      </c>
      <c r="K28" s="13">
        <f t="shared" si="0"/>
        <v>53505384</v>
      </c>
      <c r="L28" s="55">
        <f t="shared" si="0"/>
        <v>5067291</v>
      </c>
      <c r="M28" s="55">
        <f t="shared" si="0"/>
        <v>30753091</v>
      </c>
      <c r="N28" s="55">
        <f t="shared" si="0"/>
        <v>95902539</v>
      </c>
      <c r="O28" s="55">
        <f t="shared" si="0"/>
        <v>48481321</v>
      </c>
      <c r="P28" s="55">
        <f t="shared" si="0"/>
        <v>22831510</v>
      </c>
      <c r="Q28" s="13">
        <f t="shared" si="0"/>
        <v>304712222</v>
      </c>
      <c r="R28" s="13">
        <f t="shared" si="0"/>
        <v>4257418</v>
      </c>
      <c r="S28" s="13">
        <f t="shared" si="0"/>
        <v>242919108</v>
      </c>
      <c r="T28" s="13">
        <f t="shared" si="0"/>
        <v>19954875</v>
      </c>
      <c r="U28" s="13">
        <f t="shared" si="0"/>
        <v>106401224</v>
      </c>
      <c r="V28" s="13">
        <f t="shared" si="0"/>
        <v>9766815</v>
      </c>
      <c r="W28" s="13">
        <f t="shared" si="0"/>
        <v>26244767</v>
      </c>
      <c r="X28" s="13">
        <f t="shared" si="0"/>
        <v>16795258</v>
      </c>
      <c r="Y28" s="13">
        <f t="shared" si="0"/>
        <v>15925647</v>
      </c>
      <c r="Z28" s="13">
        <f t="shared" si="0"/>
        <v>39766884</v>
      </c>
      <c r="AA28" s="13">
        <f t="shared" si="0"/>
        <v>46549490</v>
      </c>
      <c r="AB28" s="13">
        <f t="shared" si="0"/>
        <v>8888748</v>
      </c>
      <c r="AC28" s="13">
        <f t="shared" si="0"/>
        <v>115101006</v>
      </c>
      <c r="AD28" s="13">
        <f t="shared" si="0"/>
        <v>23930766</v>
      </c>
      <c r="AE28" s="13">
        <f t="shared" si="0"/>
        <v>207625122</v>
      </c>
      <c r="AF28" s="13">
        <f t="shared" si="0"/>
        <v>14620308</v>
      </c>
      <c r="AG28" s="13">
        <f t="shared" si="0"/>
        <v>28056183</v>
      </c>
      <c r="AH28" s="13">
        <f t="shared" si="0"/>
        <v>119518771</v>
      </c>
      <c r="AI28" s="13">
        <f t="shared" si="0"/>
        <v>117680829</v>
      </c>
    </row>
    <row r="29" spans="1:37" hidden="1" x14ac:dyDescent="0.2">
      <c r="D29" s="4"/>
      <c r="L29" s="4"/>
      <c r="M29" s="4"/>
      <c r="N29" s="4"/>
      <c r="O29" s="4"/>
      <c r="P29" s="4"/>
    </row>
    <row r="30" spans="1:37" s="8" customFormat="1" ht="20.399999999999999" x14ac:dyDescent="0.3">
      <c r="A30" s="24"/>
      <c r="B30" s="31"/>
      <c r="C30" s="7" t="s">
        <v>17</v>
      </c>
      <c r="D30" s="7" t="str">
        <f>D12</f>
        <v>Assurant Chile</v>
      </c>
      <c r="E30" s="7" t="str">
        <f t="shared" ref="E30:AI30" si="1">E12</f>
        <v>AVLA Crédito</v>
      </c>
      <c r="F30" s="7" t="str">
        <f t="shared" si="1"/>
        <v>BCI Seguros</v>
      </c>
      <c r="G30" s="7" t="str">
        <f t="shared" si="1"/>
        <v>BNP Paribas Cardif</v>
      </c>
      <c r="H30" s="7" t="str">
        <f t="shared" si="1"/>
        <v>Cesce Chile</v>
      </c>
      <c r="I30" s="7" t="str">
        <f t="shared" si="1"/>
        <v>Chubb Generales</v>
      </c>
      <c r="J30" s="7" t="str">
        <f t="shared" si="1"/>
        <v>Coface Chile</v>
      </c>
      <c r="K30" s="7" t="str">
        <f t="shared" si="1"/>
        <v>Consorcio Nacional</v>
      </c>
      <c r="L30" s="7" t="str">
        <f t="shared" si="1"/>
        <v>Contempora</v>
      </c>
      <c r="M30" s="7" t="str">
        <f t="shared" si="1"/>
        <v>Continental Crédito</v>
      </c>
      <c r="N30" s="7" t="str">
        <f t="shared" si="1"/>
        <v>Continental Generales</v>
      </c>
      <c r="O30" s="7" t="str">
        <f t="shared" si="1"/>
        <v>Everest Generales</v>
      </c>
      <c r="P30" s="7" t="str">
        <f t="shared" si="1"/>
        <v>FID Chile</v>
      </c>
      <c r="Q30" s="7" t="str">
        <f t="shared" si="1"/>
        <v>HDI Seguros</v>
      </c>
      <c r="R30" s="7" t="str">
        <f t="shared" si="1"/>
        <v>Konsegur</v>
      </c>
      <c r="S30" s="7" t="str">
        <f t="shared" si="1"/>
        <v>Liberty Seguros</v>
      </c>
      <c r="T30" s="7" t="str">
        <f t="shared" si="1"/>
        <v>M. de Carabineros</v>
      </c>
      <c r="U30" s="7" t="str">
        <f t="shared" si="1"/>
        <v>Mapfre</v>
      </c>
      <c r="V30" s="7" t="str">
        <f t="shared" si="1"/>
        <v>MetLife Generales</v>
      </c>
      <c r="W30" s="7" t="str">
        <f t="shared" si="1"/>
        <v>Orion Seguros</v>
      </c>
      <c r="X30" s="7" t="str">
        <f t="shared" si="1"/>
        <v>Orsan Crédito</v>
      </c>
      <c r="Y30" s="7" t="str">
        <f t="shared" si="1"/>
        <v>Porvenir</v>
      </c>
      <c r="Z30" s="7" t="str">
        <f t="shared" si="1"/>
        <v>Reale Chile</v>
      </c>
      <c r="AA30" s="7" t="str">
        <f t="shared" si="1"/>
        <v>Renta Nacional</v>
      </c>
      <c r="AB30" s="7" t="str">
        <f t="shared" si="1"/>
        <v>Solunión Chile</v>
      </c>
      <c r="AC30" s="7" t="str">
        <f t="shared" si="1"/>
        <v>Southbridge</v>
      </c>
      <c r="AD30" s="7" t="str">
        <f t="shared" si="1"/>
        <v>Starr International</v>
      </c>
      <c r="AE30" s="7" t="str">
        <f t="shared" si="1"/>
        <v>Suramericana</v>
      </c>
      <c r="AF30" s="7" t="str">
        <f t="shared" si="1"/>
        <v>Unnio</v>
      </c>
      <c r="AG30" s="7" t="str">
        <f t="shared" si="1"/>
        <v>Zenit Seguros</v>
      </c>
      <c r="AH30" s="7" t="str">
        <f t="shared" si="1"/>
        <v>Zurich Chile</v>
      </c>
      <c r="AI30" s="7" t="str">
        <f t="shared" si="1"/>
        <v>Zurich Santander</v>
      </c>
      <c r="AJ30" s="7" t="s">
        <v>6</v>
      </c>
      <c r="AK30" s="7" t="s">
        <v>46</v>
      </c>
    </row>
    <row r="31" spans="1:37" s="8" customFormat="1" ht="15" customHeight="1" x14ac:dyDescent="0.2">
      <c r="A31" s="24"/>
      <c r="B31" s="4"/>
      <c r="C31" s="14" t="s">
        <v>47</v>
      </c>
      <c r="D31" s="15">
        <f t="shared" ref="D31:AI31" ca="1" si="2">SUM(D32:D36)</f>
        <v>216258.34208586396</v>
      </c>
      <c r="E31" s="15">
        <f t="shared" ca="1" si="2"/>
        <v>194028.98011816459</v>
      </c>
      <c r="F31" s="15">
        <f t="shared" ca="1" si="2"/>
        <v>6472049.880726384</v>
      </c>
      <c r="G31" s="15">
        <f t="shared" ca="1" si="2"/>
        <v>4751873.6123705329</v>
      </c>
      <c r="H31" s="15">
        <f t="shared" ca="1" si="2"/>
        <v>67297.175052787003</v>
      </c>
      <c r="I31" s="15">
        <f t="shared" ca="1" si="2"/>
        <v>5252840.8213679167</v>
      </c>
      <c r="J31" s="15">
        <f t="shared" ca="1" si="2"/>
        <v>562923.872554456</v>
      </c>
      <c r="K31" s="15">
        <f t="shared" ca="1" si="2"/>
        <v>1136559.7281387879</v>
      </c>
      <c r="L31" s="15">
        <f ca="1">SUM(L32:L36)</f>
        <v>114402.58813961428</v>
      </c>
      <c r="M31" s="15">
        <f t="shared" ca="1" si="2"/>
        <v>612191.02479629975</v>
      </c>
      <c r="N31" s="15">
        <f t="shared" ca="1" si="2"/>
        <v>262135.41089054008</v>
      </c>
      <c r="O31" s="15">
        <f t="shared" ca="1" si="2"/>
        <v>0</v>
      </c>
      <c r="P31" s="15">
        <f t="shared" ca="1" si="2"/>
        <v>498424.70757849549</v>
      </c>
      <c r="Q31" s="15">
        <f t="shared" ca="1" si="2"/>
        <v>6960184.6022871826</v>
      </c>
      <c r="R31" s="15">
        <f t="shared" ca="1" si="2"/>
        <v>0</v>
      </c>
      <c r="S31" s="15">
        <f t="shared" ca="1" si="2"/>
        <v>5410406.2152752858</v>
      </c>
      <c r="T31" s="15">
        <f t="shared" ca="1" si="2"/>
        <v>475236.59014454175</v>
      </c>
      <c r="U31" s="15">
        <f t="shared" ca="1" si="2"/>
        <v>1764738.7722972077</v>
      </c>
      <c r="V31" s="15">
        <f t="shared" ca="1" si="2"/>
        <v>45248.490324376398</v>
      </c>
      <c r="W31" s="15">
        <f t="shared" ca="1" si="2"/>
        <v>611858.34708731005</v>
      </c>
      <c r="X31" s="15">
        <f t="shared" ca="1" si="2"/>
        <v>410382.40404290799</v>
      </c>
      <c r="Y31" s="15">
        <f t="shared" ca="1" si="2"/>
        <v>322348.06476655201</v>
      </c>
      <c r="Z31" s="15">
        <f t="shared" ca="1" si="2"/>
        <v>370606.06653662905</v>
      </c>
      <c r="AA31" s="15">
        <f t="shared" ca="1" si="2"/>
        <v>794958.86854242627</v>
      </c>
      <c r="AB31" s="15">
        <f t="shared" ca="1" si="2"/>
        <v>223331.85464492993</v>
      </c>
      <c r="AC31" s="15">
        <f t="shared" ca="1" si="2"/>
        <v>2053747.1703775222</v>
      </c>
      <c r="AD31" s="15">
        <f t="shared" ca="1" si="2"/>
        <v>0</v>
      </c>
      <c r="AE31" s="15">
        <f t="shared" ca="1" si="2"/>
        <v>4742249.9331328403</v>
      </c>
      <c r="AF31" s="15">
        <f t="shared" ca="1" si="2"/>
        <v>288540.65414565516</v>
      </c>
      <c r="AG31" s="15">
        <f t="shared" ca="1" si="2"/>
        <v>583244.06839368772</v>
      </c>
      <c r="AH31" s="15">
        <f t="shared" ca="1" si="2"/>
        <v>2014916.1333602977</v>
      </c>
      <c r="AI31" s="15">
        <f t="shared" ca="1" si="2"/>
        <v>2633298.9755733721</v>
      </c>
      <c r="AJ31" s="16">
        <f t="shared" ref="AJ31:AJ49" ca="1" si="3">SUM(D31:AI31)</f>
        <v>49846283.35475257</v>
      </c>
      <c r="AK31" s="17">
        <f t="shared" ref="AK31:AK50" ca="1" si="4">AJ31/$AJ$50</f>
        <v>0.71242748493899022</v>
      </c>
    </row>
    <row r="32" spans="1:37" s="8" customFormat="1" x14ac:dyDescent="0.2">
      <c r="A32" s="24"/>
      <c r="B32" s="4"/>
      <c r="C32" s="18" t="s">
        <v>7</v>
      </c>
      <c r="D32" s="19">
        <f t="shared" ref="D32:M36" ca="1" si="5">OFFSET($C$12,MATCH($C32,$C$13:$C$27,0),MATCH(D$30,$D$12:$AI$12,0))*$H$9</f>
        <v>54610.572187175858</v>
      </c>
      <c r="E32" s="19">
        <f t="shared" ca="1" si="5"/>
        <v>98090.235872545745</v>
      </c>
      <c r="F32" s="19">
        <f t="shared" ca="1" si="5"/>
        <v>427558.97357279382</v>
      </c>
      <c r="G32" s="19">
        <f t="shared" ca="1" si="5"/>
        <v>1605014.6020479833</v>
      </c>
      <c r="H32" s="19">
        <f t="shared" ca="1" si="5"/>
        <v>30891.975288507329</v>
      </c>
      <c r="I32" s="19">
        <f t="shared" ca="1" si="5"/>
        <v>1764355.9442186544</v>
      </c>
      <c r="J32" s="19">
        <f t="shared" ca="1" si="5"/>
        <v>483292.5334933796</v>
      </c>
      <c r="K32" s="19">
        <f t="shared" ca="1" si="5"/>
        <v>0</v>
      </c>
      <c r="L32" s="19">
        <f t="shared" ca="1" si="5"/>
        <v>19791.890916286666</v>
      </c>
      <c r="M32" s="19">
        <f t="shared" ca="1" si="5"/>
        <v>0</v>
      </c>
      <c r="N32" s="19">
        <f t="shared" ref="N32:W36" ca="1" si="6">OFFSET($C$12,MATCH($C32,$C$13:$C$27,0),MATCH(N$30,$D$12:$AI$12,0))*$H$9</f>
        <v>0</v>
      </c>
      <c r="O32" s="19">
        <f t="shared" ca="1" si="6"/>
        <v>0</v>
      </c>
      <c r="P32" s="19">
        <f t="shared" ca="1" si="6"/>
        <v>215474.06641485472</v>
      </c>
      <c r="Q32" s="19">
        <f t="shared" ca="1" si="6"/>
        <v>1185386.5900358146</v>
      </c>
      <c r="R32" s="19">
        <f t="shared" ca="1" si="6"/>
        <v>0</v>
      </c>
      <c r="S32" s="19">
        <f t="shared" ca="1" si="6"/>
        <v>1662425.3044902112</v>
      </c>
      <c r="T32" s="19">
        <f t="shared" ca="1" si="6"/>
        <v>117489.35018168295</v>
      </c>
      <c r="U32" s="19">
        <f t="shared" ca="1" si="6"/>
        <v>5908.6377148175443</v>
      </c>
      <c r="V32" s="19">
        <f t="shared" ca="1" si="6"/>
        <v>0</v>
      </c>
      <c r="W32" s="19">
        <f t="shared" ca="1" si="6"/>
        <v>45021.332254760615</v>
      </c>
      <c r="X32" s="19">
        <f t="shared" ref="X32:AI36" ca="1" si="7">OFFSET($C$12,MATCH($C32,$C$13:$C$27,0),MATCH(X$30,$D$12:$AI$12,0))*$H$9</f>
        <v>121058.45277004002</v>
      </c>
      <c r="Y32" s="19">
        <f t="shared" ca="1" si="7"/>
        <v>105718.3109464258</v>
      </c>
      <c r="Z32" s="19">
        <f t="shared" ca="1" si="7"/>
        <v>219105.14344364783</v>
      </c>
      <c r="AA32" s="19">
        <f t="shared" ca="1" si="7"/>
        <v>146808.72404412579</v>
      </c>
      <c r="AB32" s="19">
        <f t="shared" ca="1" si="7"/>
        <v>187988.51080855986</v>
      </c>
      <c r="AC32" s="19">
        <f t="shared" ca="1" si="7"/>
        <v>730075.73385348369</v>
      </c>
      <c r="AD32" s="19">
        <f t="shared" ca="1" si="7"/>
        <v>0</v>
      </c>
      <c r="AE32" s="19">
        <f t="shared" ca="1" si="7"/>
        <v>907519.10334944667</v>
      </c>
      <c r="AF32" s="19">
        <f t="shared" ca="1" si="7"/>
        <v>288540.65414565516</v>
      </c>
      <c r="AG32" s="19">
        <f t="shared" ca="1" si="7"/>
        <v>15471.973418401407</v>
      </c>
      <c r="AH32" s="19">
        <f t="shared" ca="1" si="7"/>
        <v>418549.5752032653</v>
      </c>
      <c r="AI32" s="19">
        <f t="shared" ca="1" si="7"/>
        <v>584780.98015295726</v>
      </c>
      <c r="AJ32" s="16">
        <f t="shared" ca="1" si="3"/>
        <v>11440929.170825478</v>
      </c>
      <c r="AK32" s="17">
        <f t="shared" ca="1" si="4"/>
        <v>0.16351936084236027</v>
      </c>
    </row>
    <row r="33" spans="1:37" s="8" customFormat="1" x14ac:dyDescent="0.2">
      <c r="A33" s="24"/>
      <c r="B33" s="4"/>
      <c r="C33" s="18" t="s">
        <v>20</v>
      </c>
      <c r="D33" s="19">
        <f t="shared" ca="1" si="5"/>
        <v>161647.7698986881</v>
      </c>
      <c r="E33" s="19">
        <f t="shared" ca="1" si="5"/>
        <v>10219.721136763455</v>
      </c>
      <c r="F33" s="19">
        <f t="shared" ca="1" si="5"/>
        <v>716269.37788534502</v>
      </c>
      <c r="G33" s="19">
        <f t="shared" ca="1" si="5"/>
        <v>164554.8332452644</v>
      </c>
      <c r="H33" s="19">
        <f t="shared" ca="1" si="5"/>
        <v>0</v>
      </c>
      <c r="I33" s="19">
        <f t="shared" ca="1" si="5"/>
        <v>700231.67024378781</v>
      </c>
      <c r="J33" s="19">
        <f t="shared" ca="1" si="5"/>
        <v>0</v>
      </c>
      <c r="K33" s="19">
        <f t="shared" ca="1" si="5"/>
        <v>77403.140473223772</v>
      </c>
      <c r="L33" s="19">
        <f t="shared" ca="1" si="5"/>
        <v>0</v>
      </c>
      <c r="M33" s="19">
        <f t="shared" ca="1" si="5"/>
        <v>612191.02479629975</v>
      </c>
      <c r="N33" s="19">
        <f t="shared" ca="1" si="6"/>
        <v>262135.41089054008</v>
      </c>
      <c r="O33" s="19">
        <f t="shared" ca="1" si="6"/>
        <v>0</v>
      </c>
      <c r="P33" s="19">
        <f t="shared" ca="1" si="6"/>
        <v>28289.402153231258</v>
      </c>
      <c r="Q33" s="19">
        <f t="shared" ca="1" si="6"/>
        <v>89800.01282979644</v>
      </c>
      <c r="R33" s="19">
        <f t="shared" ca="1" si="6"/>
        <v>0</v>
      </c>
      <c r="S33" s="19">
        <f t="shared" ca="1" si="6"/>
        <v>403074.58460815845</v>
      </c>
      <c r="T33" s="19">
        <f t="shared" ca="1" si="6"/>
        <v>357747.23996285879</v>
      </c>
      <c r="U33" s="19">
        <f t="shared" ca="1" si="6"/>
        <v>43872.76647378481</v>
      </c>
      <c r="V33" s="19">
        <f t="shared" ca="1" si="6"/>
        <v>0</v>
      </c>
      <c r="W33" s="19">
        <f t="shared" ca="1" si="6"/>
        <v>48670.267707837265</v>
      </c>
      <c r="X33" s="19">
        <f t="shared" ca="1" si="7"/>
        <v>1543.5441116670688</v>
      </c>
      <c r="Y33" s="19">
        <f t="shared" ca="1" si="7"/>
        <v>55336.026503315086</v>
      </c>
      <c r="Z33" s="19">
        <f t="shared" ca="1" si="7"/>
        <v>54412.281159552651</v>
      </c>
      <c r="AA33" s="19">
        <f t="shared" ca="1" si="7"/>
        <v>14882.400781095403</v>
      </c>
      <c r="AB33" s="19">
        <f t="shared" ca="1" si="7"/>
        <v>0</v>
      </c>
      <c r="AC33" s="19">
        <f t="shared" ca="1" si="7"/>
        <v>0</v>
      </c>
      <c r="AD33" s="19">
        <f t="shared" ca="1" si="7"/>
        <v>0</v>
      </c>
      <c r="AE33" s="19">
        <f t="shared" ca="1" si="7"/>
        <v>0</v>
      </c>
      <c r="AF33" s="19">
        <f t="shared" ca="1" si="7"/>
        <v>0</v>
      </c>
      <c r="AG33" s="19">
        <f t="shared" ca="1" si="7"/>
        <v>132638.3226019697</v>
      </c>
      <c r="AH33" s="19">
        <f t="shared" ca="1" si="7"/>
        <v>54496.680561988571</v>
      </c>
      <c r="AI33" s="19">
        <f t="shared" ca="1" si="7"/>
        <v>0</v>
      </c>
      <c r="AJ33" s="16">
        <f t="shared" ca="1" si="3"/>
        <v>3989416.4780251686</v>
      </c>
      <c r="AK33" s="17">
        <f t="shared" ca="1" si="4"/>
        <v>5.7018693401594399E-2</v>
      </c>
    </row>
    <row r="34" spans="1:37" s="8" customFormat="1" x14ac:dyDescent="0.2">
      <c r="A34" s="24"/>
      <c r="B34" s="4"/>
      <c r="C34" s="18" t="s">
        <v>22</v>
      </c>
      <c r="D34" s="19">
        <f t="shared" ca="1" si="5"/>
        <v>0</v>
      </c>
      <c r="E34" s="19">
        <f t="shared" ca="1" si="5"/>
        <v>46603.77348233293</v>
      </c>
      <c r="F34" s="19">
        <f t="shared" ca="1" si="5"/>
        <v>4826607.0679131141</v>
      </c>
      <c r="G34" s="19">
        <f t="shared" ca="1" si="5"/>
        <v>1721311.7325226641</v>
      </c>
      <c r="H34" s="19">
        <f t="shared" ca="1" si="5"/>
        <v>18377.025313840739</v>
      </c>
      <c r="I34" s="19">
        <f t="shared" ca="1" si="5"/>
        <v>1733665.4674068806</v>
      </c>
      <c r="J34" s="19">
        <f t="shared" ca="1" si="5"/>
        <v>65284.772553803596</v>
      </c>
      <c r="K34" s="19">
        <f t="shared" ca="1" si="5"/>
        <v>411158.49800050881</v>
      </c>
      <c r="L34" s="19">
        <f t="shared" ca="1" si="5"/>
        <v>61236.971776622369</v>
      </c>
      <c r="M34" s="19">
        <f t="shared" ca="1" si="5"/>
        <v>0</v>
      </c>
      <c r="N34" s="19">
        <f t="shared" ca="1" si="6"/>
        <v>0</v>
      </c>
      <c r="O34" s="19">
        <f t="shared" ca="1" si="6"/>
        <v>0</v>
      </c>
      <c r="P34" s="19">
        <f t="shared" ca="1" si="6"/>
        <v>180269.64861579542</v>
      </c>
      <c r="Q34" s="19">
        <f t="shared" ca="1" si="6"/>
        <v>4150983.3006064794</v>
      </c>
      <c r="R34" s="19">
        <f t="shared" ca="1" si="6"/>
        <v>0</v>
      </c>
      <c r="S34" s="19">
        <f t="shared" ca="1" si="6"/>
        <v>3040373.7113121836</v>
      </c>
      <c r="T34" s="19">
        <f t="shared" ca="1" si="6"/>
        <v>0</v>
      </c>
      <c r="U34" s="19">
        <f t="shared" ca="1" si="6"/>
        <v>1265793.0173289233</v>
      </c>
      <c r="V34" s="19">
        <f t="shared" ca="1" si="6"/>
        <v>27226.486136208947</v>
      </c>
      <c r="W34" s="19">
        <f t="shared" ca="1" si="6"/>
        <v>341800.34662195807</v>
      </c>
      <c r="X34" s="19">
        <f t="shared" ca="1" si="7"/>
        <v>247440.99924543398</v>
      </c>
      <c r="Y34" s="19">
        <f t="shared" ca="1" si="7"/>
        <v>82328.640672194349</v>
      </c>
      <c r="Z34" s="19">
        <f t="shared" ca="1" si="7"/>
        <v>97088.641933428575</v>
      </c>
      <c r="AA34" s="19">
        <f t="shared" ca="1" si="7"/>
        <v>290420.73577795317</v>
      </c>
      <c r="AB34" s="19">
        <f t="shared" ca="1" si="7"/>
        <v>35343.343836370077</v>
      </c>
      <c r="AC34" s="19">
        <f t="shared" ca="1" si="7"/>
        <v>457980.89447601151</v>
      </c>
      <c r="AD34" s="19">
        <f t="shared" ca="1" si="7"/>
        <v>0</v>
      </c>
      <c r="AE34" s="19">
        <f t="shared" ca="1" si="7"/>
        <v>3055271.1707950342</v>
      </c>
      <c r="AF34" s="19">
        <f t="shared" ca="1" si="7"/>
        <v>0</v>
      </c>
      <c r="AG34" s="19">
        <f t="shared" ca="1" si="7"/>
        <v>418354.11107994267</v>
      </c>
      <c r="AH34" s="19">
        <f t="shared" ca="1" si="7"/>
        <v>395864.45646241191</v>
      </c>
      <c r="AI34" s="19">
        <f t="shared" ca="1" si="7"/>
        <v>552913.96751669503</v>
      </c>
      <c r="AJ34" s="16">
        <f t="shared" ca="1" si="3"/>
        <v>23523698.781386796</v>
      </c>
      <c r="AK34" s="17">
        <f t="shared" ca="1" si="4"/>
        <v>0.33621221947509378</v>
      </c>
    </row>
    <row r="35" spans="1:37" s="8" customFormat="1" x14ac:dyDescent="0.2">
      <c r="A35" s="24"/>
      <c r="B35" s="4"/>
      <c r="C35" s="18" t="s">
        <v>26</v>
      </c>
      <c r="D35" s="19">
        <f t="shared" ca="1" si="5"/>
        <v>0</v>
      </c>
      <c r="E35" s="19">
        <f t="shared" ca="1" si="5"/>
        <v>39115.249626522447</v>
      </c>
      <c r="F35" s="19">
        <f t="shared" ca="1" si="5"/>
        <v>501614.46135513089</v>
      </c>
      <c r="G35" s="19">
        <f t="shared" ca="1" si="5"/>
        <v>1260992.4445546211</v>
      </c>
      <c r="H35" s="19">
        <f t="shared" ca="1" si="5"/>
        <v>18028.174450438932</v>
      </c>
      <c r="I35" s="19">
        <f t="shared" ca="1" si="5"/>
        <v>1054587.7394985941</v>
      </c>
      <c r="J35" s="19">
        <f t="shared" ca="1" si="5"/>
        <v>14346.566507272753</v>
      </c>
      <c r="K35" s="19">
        <f t="shared" ca="1" si="5"/>
        <v>647998.08966505527</v>
      </c>
      <c r="L35" s="19">
        <f t="shared" ca="1" si="5"/>
        <v>33373.725446705241</v>
      </c>
      <c r="M35" s="19">
        <f t="shared" ca="1" si="5"/>
        <v>0</v>
      </c>
      <c r="N35" s="19">
        <f t="shared" ca="1" si="6"/>
        <v>0</v>
      </c>
      <c r="O35" s="19">
        <f t="shared" ca="1" si="6"/>
        <v>0</v>
      </c>
      <c r="P35" s="19">
        <f t="shared" ca="1" si="6"/>
        <v>74391.59039461409</v>
      </c>
      <c r="Q35" s="19">
        <f t="shared" ca="1" si="6"/>
        <v>1534014.6988150922</v>
      </c>
      <c r="R35" s="19">
        <f t="shared" ca="1" si="6"/>
        <v>0</v>
      </c>
      <c r="S35" s="19">
        <f t="shared" ca="1" si="6"/>
        <v>304532.6148647326</v>
      </c>
      <c r="T35" s="19">
        <f t="shared" ca="1" si="6"/>
        <v>0</v>
      </c>
      <c r="U35" s="19">
        <f t="shared" ca="1" si="6"/>
        <v>449164.35077968193</v>
      </c>
      <c r="V35" s="19">
        <f t="shared" ca="1" si="6"/>
        <v>18022.004188167448</v>
      </c>
      <c r="W35" s="19">
        <f t="shared" ca="1" si="6"/>
        <v>176366.40050275406</v>
      </c>
      <c r="X35" s="19">
        <f t="shared" ca="1" si="7"/>
        <v>40339.407915766948</v>
      </c>
      <c r="Y35" s="19">
        <f t="shared" ca="1" si="7"/>
        <v>78965.086644616807</v>
      </c>
      <c r="Z35" s="19">
        <f t="shared" ca="1" si="7"/>
        <v>0</v>
      </c>
      <c r="AA35" s="19">
        <f t="shared" ca="1" si="7"/>
        <v>342847.00793925195</v>
      </c>
      <c r="AB35" s="19">
        <f t="shared" ca="1" si="7"/>
        <v>0</v>
      </c>
      <c r="AC35" s="19">
        <f t="shared" ca="1" si="7"/>
        <v>865690.54204802692</v>
      </c>
      <c r="AD35" s="19">
        <f t="shared" ca="1" si="7"/>
        <v>0</v>
      </c>
      <c r="AE35" s="19">
        <f t="shared" ca="1" si="7"/>
        <v>779459.65898835962</v>
      </c>
      <c r="AF35" s="19">
        <f t="shared" ca="1" si="7"/>
        <v>0</v>
      </c>
      <c r="AG35" s="19">
        <f t="shared" ca="1" si="7"/>
        <v>16779.661293373953</v>
      </c>
      <c r="AH35" s="19">
        <f t="shared" ca="1" si="7"/>
        <v>1146005.4211326318</v>
      </c>
      <c r="AI35" s="19">
        <f t="shared" ca="1" si="7"/>
        <v>1495604.0279037198</v>
      </c>
      <c r="AJ35" s="16">
        <f t="shared" ca="1" si="3"/>
        <v>10892238.924515136</v>
      </c>
      <c r="AK35" s="17">
        <f t="shared" ca="1" si="4"/>
        <v>0.15567721121994188</v>
      </c>
    </row>
    <row r="36" spans="1:37" s="8" customFormat="1" x14ac:dyDescent="0.2">
      <c r="A36" s="24"/>
      <c r="B36" s="4"/>
      <c r="C36" s="18" t="s">
        <v>28</v>
      </c>
      <c r="D36" s="19">
        <f t="shared" ca="1" si="5"/>
        <v>0</v>
      </c>
      <c r="E36" s="19">
        <f t="shared" ca="1" si="5"/>
        <v>0</v>
      </c>
      <c r="F36" s="19">
        <f t="shared" ca="1" si="5"/>
        <v>0</v>
      </c>
      <c r="G36" s="19">
        <f t="shared" ca="1" si="5"/>
        <v>0</v>
      </c>
      <c r="H36" s="19">
        <f t="shared" ca="1" si="5"/>
        <v>0</v>
      </c>
      <c r="I36" s="19">
        <f t="shared" ca="1" si="5"/>
        <v>0</v>
      </c>
      <c r="J36" s="19">
        <f t="shared" ca="1" si="5"/>
        <v>0</v>
      </c>
      <c r="K36" s="19">
        <f t="shared" ca="1" si="5"/>
        <v>0</v>
      </c>
      <c r="L36" s="19">
        <f t="shared" ca="1" si="5"/>
        <v>0</v>
      </c>
      <c r="M36" s="19">
        <f t="shared" ca="1" si="5"/>
        <v>0</v>
      </c>
      <c r="N36" s="19">
        <f t="shared" ca="1" si="6"/>
        <v>0</v>
      </c>
      <c r="O36" s="19">
        <f t="shared" ca="1" si="6"/>
        <v>0</v>
      </c>
      <c r="P36" s="19">
        <f t="shared" ca="1" si="6"/>
        <v>0</v>
      </c>
      <c r="Q36" s="19">
        <f t="shared" ca="1" si="6"/>
        <v>0</v>
      </c>
      <c r="R36" s="19">
        <f t="shared" ca="1" si="6"/>
        <v>0</v>
      </c>
      <c r="S36" s="19">
        <f t="shared" ca="1" si="6"/>
        <v>0</v>
      </c>
      <c r="T36" s="19">
        <f t="shared" ca="1" si="6"/>
        <v>0</v>
      </c>
      <c r="U36" s="19">
        <f t="shared" ca="1" si="6"/>
        <v>0</v>
      </c>
      <c r="V36" s="19">
        <f t="shared" ca="1" si="6"/>
        <v>0</v>
      </c>
      <c r="W36" s="19">
        <f t="shared" ca="1" si="6"/>
        <v>0</v>
      </c>
      <c r="X36" s="19">
        <f t="shared" ca="1" si="7"/>
        <v>0</v>
      </c>
      <c r="Y36" s="19">
        <f t="shared" ca="1" si="7"/>
        <v>0</v>
      </c>
      <c r="Z36" s="19">
        <f t="shared" ca="1" si="7"/>
        <v>0</v>
      </c>
      <c r="AA36" s="19">
        <f t="shared" ca="1" si="7"/>
        <v>0</v>
      </c>
      <c r="AB36" s="19">
        <f t="shared" ca="1" si="7"/>
        <v>0</v>
      </c>
      <c r="AC36" s="19">
        <f t="shared" ca="1" si="7"/>
        <v>0</v>
      </c>
      <c r="AD36" s="19">
        <f t="shared" ca="1" si="7"/>
        <v>0</v>
      </c>
      <c r="AE36" s="19">
        <f t="shared" ca="1" si="7"/>
        <v>0</v>
      </c>
      <c r="AF36" s="19">
        <f t="shared" ca="1" si="7"/>
        <v>0</v>
      </c>
      <c r="AG36" s="19">
        <f t="shared" ca="1" si="7"/>
        <v>0</v>
      </c>
      <c r="AH36" s="19">
        <f t="shared" ca="1" si="7"/>
        <v>0</v>
      </c>
      <c r="AI36" s="19">
        <f t="shared" ca="1" si="7"/>
        <v>0</v>
      </c>
      <c r="AJ36" s="16">
        <f t="shared" ca="1" si="3"/>
        <v>0</v>
      </c>
      <c r="AK36" s="17">
        <f t="shared" ca="1" si="4"/>
        <v>0</v>
      </c>
    </row>
    <row r="37" spans="1:37" s="8" customFormat="1" ht="15" customHeight="1" x14ac:dyDescent="0.2">
      <c r="A37" s="24"/>
      <c r="B37" s="4"/>
      <c r="C37" s="14" t="s">
        <v>48</v>
      </c>
      <c r="D37" s="15">
        <f t="shared" ref="D37:AI37" ca="1" si="8">SUM(D38:D40)</f>
        <v>0</v>
      </c>
      <c r="E37" s="15">
        <f t="shared" ca="1" si="8"/>
        <v>28813.004629599425</v>
      </c>
      <c r="F37" s="15">
        <f t="shared" ca="1" si="8"/>
        <v>1085457.8062787717</v>
      </c>
      <c r="G37" s="15">
        <f t="shared" ca="1" si="8"/>
        <v>170297.22724178946</v>
      </c>
      <c r="H37" s="15">
        <f t="shared" ca="1" si="8"/>
        <v>0</v>
      </c>
      <c r="I37" s="15">
        <f t="shared" ca="1" si="8"/>
        <v>0</v>
      </c>
      <c r="J37" s="15">
        <f t="shared" ca="1" si="8"/>
        <v>1528.1320468744223</v>
      </c>
      <c r="K37" s="15">
        <f t="shared" ca="1" si="8"/>
        <v>36722.519772021042</v>
      </c>
      <c r="L37" s="15">
        <f t="shared" ref="L37" ca="1" si="9">SUM(L38:L40)</f>
        <v>0</v>
      </c>
      <c r="M37" s="15">
        <f t="shared" ca="1" si="8"/>
        <v>0</v>
      </c>
      <c r="N37" s="15">
        <f t="shared" ca="1" si="8"/>
        <v>12659.421093490073</v>
      </c>
      <c r="O37" s="15">
        <f t="shared" ca="1" si="8"/>
        <v>0</v>
      </c>
      <c r="P37" s="15">
        <f t="shared" ca="1" si="8"/>
        <v>0</v>
      </c>
      <c r="Q37" s="15">
        <f t="shared" ca="1" si="8"/>
        <v>0</v>
      </c>
      <c r="R37" s="15">
        <f t="shared" ca="1" si="8"/>
        <v>0</v>
      </c>
      <c r="S37" s="15">
        <f t="shared" ca="1" si="8"/>
        <v>0</v>
      </c>
      <c r="T37" s="15">
        <f t="shared" ca="1" si="8"/>
        <v>39767.72088451661</v>
      </c>
      <c r="U37" s="15">
        <f t="shared" ca="1" si="8"/>
        <v>485681.9471716822</v>
      </c>
      <c r="V37" s="15">
        <f t="shared" ca="1" si="8"/>
        <v>27539.049333829127</v>
      </c>
      <c r="W37" s="15">
        <f t="shared" ca="1" si="8"/>
        <v>53957.638839055639</v>
      </c>
      <c r="X37" s="15">
        <f t="shared" ca="1" si="8"/>
        <v>31895.988405343283</v>
      </c>
      <c r="Y37" s="15">
        <f t="shared" ca="1" si="8"/>
        <v>567.39231125521076</v>
      </c>
      <c r="Z37" s="15">
        <f t="shared" ca="1" si="8"/>
        <v>204884.91781319381</v>
      </c>
      <c r="AA37" s="15">
        <f t="shared" ca="1" si="8"/>
        <v>231610.85161579325</v>
      </c>
      <c r="AB37" s="15">
        <f t="shared" ca="1" si="8"/>
        <v>1856.4606723248241</v>
      </c>
      <c r="AC37" s="15">
        <f t="shared" ca="1" si="8"/>
        <v>830704.66569682106</v>
      </c>
      <c r="AD37" s="15">
        <f t="shared" ca="1" si="8"/>
        <v>50504.792690060385</v>
      </c>
      <c r="AE37" s="15">
        <f t="shared" ca="1" si="8"/>
        <v>135594.66650140149</v>
      </c>
      <c r="AF37" s="15">
        <f t="shared" ca="1" si="8"/>
        <v>81.708406995935775</v>
      </c>
      <c r="AG37" s="15">
        <f t="shared" ca="1" si="8"/>
        <v>124729.16082258565</v>
      </c>
      <c r="AH37" s="15">
        <f t="shared" ca="1" si="8"/>
        <v>55094.70673042423</v>
      </c>
      <c r="AI37" s="15">
        <f t="shared" ca="1" si="8"/>
        <v>95462.220598564367</v>
      </c>
      <c r="AJ37" s="16">
        <f t="shared" ca="1" si="3"/>
        <v>3705411.9995563938</v>
      </c>
      <c r="AK37" s="17">
        <f t="shared" ca="1" si="4"/>
        <v>5.2959562355314946E-2</v>
      </c>
    </row>
    <row r="38" spans="1:37" x14ac:dyDescent="0.2">
      <c r="C38" s="18" t="s">
        <v>8</v>
      </c>
      <c r="D38" s="19">
        <f t="shared" ref="D38:M41" ca="1" si="10">OFFSET($C$12,MATCH($C38,$C$13:$C$27,0),MATCH(D$30,$D$12:$AI$12,0))*$H$9</f>
        <v>0</v>
      </c>
      <c r="E38" s="19">
        <f t="shared" ca="1" si="10"/>
        <v>0</v>
      </c>
      <c r="F38" s="19">
        <f t="shared" ca="1" si="10"/>
        <v>8834.7011201064652</v>
      </c>
      <c r="G38" s="19">
        <f t="shared" ca="1" si="10"/>
        <v>0</v>
      </c>
      <c r="H38" s="19">
        <f t="shared" ca="1" si="10"/>
        <v>0</v>
      </c>
      <c r="I38" s="19">
        <f t="shared" ca="1" si="10"/>
        <v>0</v>
      </c>
      <c r="J38" s="19">
        <f t="shared" ca="1" si="10"/>
        <v>0</v>
      </c>
      <c r="K38" s="19">
        <f t="shared" ca="1" si="10"/>
        <v>0</v>
      </c>
      <c r="L38" s="19">
        <f t="shared" ca="1" si="10"/>
        <v>0</v>
      </c>
      <c r="M38" s="19">
        <f t="shared" ca="1" si="10"/>
        <v>0</v>
      </c>
      <c r="N38" s="19">
        <f t="shared" ref="N38:W41" ca="1" si="11">OFFSET($C$12,MATCH($C38,$C$13:$C$27,0),MATCH(N$30,$D$12:$AI$12,0))*$H$9</f>
        <v>12659.421093490073</v>
      </c>
      <c r="O38" s="19">
        <f t="shared" ca="1" si="11"/>
        <v>0</v>
      </c>
      <c r="P38" s="19">
        <f t="shared" ca="1" si="11"/>
        <v>0</v>
      </c>
      <c r="Q38" s="19">
        <f t="shared" ca="1" si="11"/>
        <v>0</v>
      </c>
      <c r="R38" s="19">
        <f t="shared" ca="1" si="11"/>
        <v>0</v>
      </c>
      <c r="S38" s="19">
        <f t="shared" ca="1" si="11"/>
        <v>0</v>
      </c>
      <c r="T38" s="19">
        <f t="shared" ca="1" si="11"/>
        <v>0</v>
      </c>
      <c r="U38" s="19">
        <f t="shared" ca="1" si="11"/>
        <v>287.28414954758659</v>
      </c>
      <c r="V38" s="19">
        <f t="shared" ca="1" si="11"/>
        <v>0</v>
      </c>
      <c r="W38" s="19">
        <f t="shared" ca="1" si="11"/>
        <v>0</v>
      </c>
      <c r="X38" s="19">
        <f t="shared" ref="X38:AI41" ca="1" si="12">OFFSET($C$12,MATCH($C38,$C$13:$C$27,0),MATCH(X$30,$D$12:$AI$12,0))*$H$9</f>
        <v>15923.353926243892</v>
      </c>
      <c r="Y38" s="19">
        <f t="shared" ca="1" si="12"/>
        <v>0</v>
      </c>
      <c r="Z38" s="19">
        <f t="shared" ca="1" si="12"/>
        <v>0</v>
      </c>
      <c r="AA38" s="19">
        <f t="shared" ca="1" si="12"/>
        <v>0</v>
      </c>
      <c r="AB38" s="19">
        <f t="shared" ca="1" si="12"/>
        <v>0</v>
      </c>
      <c r="AC38" s="19">
        <f t="shared" ca="1" si="12"/>
        <v>610191.85982033936</v>
      </c>
      <c r="AD38" s="19">
        <f t="shared" ca="1" si="12"/>
        <v>0</v>
      </c>
      <c r="AE38" s="19">
        <f t="shared" ca="1" si="12"/>
        <v>0</v>
      </c>
      <c r="AF38" s="19">
        <f t="shared" ca="1" si="12"/>
        <v>0</v>
      </c>
      <c r="AG38" s="19">
        <f t="shared" ca="1" si="12"/>
        <v>0</v>
      </c>
      <c r="AH38" s="19">
        <f t="shared" ca="1" si="12"/>
        <v>8.0729863199577263</v>
      </c>
      <c r="AI38" s="19">
        <f t="shared" ca="1" si="12"/>
        <v>0</v>
      </c>
      <c r="AJ38" s="16">
        <f t="shared" ca="1" si="3"/>
        <v>647904.69309604738</v>
      </c>
      <c r="AK38" s="17">
        <f t="shared" ca="1" si="4"/>
        <v>9.2601710682723506E-3</v>
      </c>
    </row>
    <row r="39" spans="1:37" x14ac:dyDescent="0.2">
      <c r="C39" s="18" t="s">
        <v>33</v>
      </c>
      <c r="D39" s="19">
        <f t="shared" ca="1" si="10"/>
        <v>0</v>
      </c>
      <c r="E39" s="19">
        <f t="shared" ca="1" si="10"/>
        <v>0</v>
      </c>
      <c r="F39" s="19">
        <f t="shared" ca="1" si="10"/>
        <v>281129.51679507334</v>
      </c>
      <c r="G39" s="19">
        <f t="shared" ca="1" si="10"/>
        <v>170297.22724178946</v>
      </c>
      <c r="H39" s="19">
        <f t="shared" ca="1" si="10"/>
        <v>0</v>
      </c>
      <c r="I39" s="19">
        <f t="shared" ca="1" si="10"/>
        <v>0</v>
      </c>
      <c r="J39" s="19">
        <f t="shared" ca="1" si="10"/>
        <v>1528.1320468744223</v>
      </c>
      <c r="K39" s="19">
        <f t="shared" ca="1" si="10"/>
        <v>36722.519772021042</v>
      </c>
      <c r="L39" s="19">
        <f t="shared" ca="1" si="10"/>
        <v>0</v>
      </c>
      <c r="M39" s="19">
        <f t="shared" ca="1" si="10"/>
        <v>0</v>
      </c>
      <c r="N39" s="19">
        <f t="shared" ca="1" si="11"/>
        <v>0</v>
      </c>
      <c r="O39" s="19">
        <f t="shared" ca="1" si="11"/>
        <v>0</v>
      </c>
      <c r="P39" s="19">
        <f t="shared" ca="1" si="11"/>
        <v>0</v>
      </c>
      <c r="Q39" s="19">
        <f t="shared" ca="1" si="11"/>
        <v>0</v>
      </c>
      <c r="R39" s="19">
        <f t="shared" ca="1" si="11"/>
        <v>0</v>
      </c>
      <c r="S39" s="19">
        <f t="shared" ca="1" si="11"/>
        <v>0</v>
      </c>
      <c r="T39" s="19">
        <f t="shared" ca="1" si="11"/>
        <v>39767.72088451661</v>
      </c>
      <c r="U39" s="19">
        <f t="shared" ca="1" si="11"/>
        <v>276681.51878695359</v>
      </c>
      <c r="V39" s="19">
        <f t="shared" ca="1" si="11"/>
        <v>27539.049333829127</v>
      </c>
      <c r="W39" s="19">
        <f t="shared" ca="1" si="11"/>
        <v>53957.638839055639</v>
      </c>
      <c r="X39" s="19">
        <f t="shared" ca="1" si="12"/>
        <v>28.676769587728625</v>
      </c>
      <c r="Y39" s="19">
        <f t="shared" ca="1" si="12"/>
        <v>567.39231125521076</v>
      </c>
      <c r="Z39" s="19">
        <f t="shared" ca="1" si="12"/>
        <v>204884.91781319381</v>
      </c>
      <c r="AA39" s="19">
        <f t="shared" ca="1" si="12"/>
        <v>231610.85161579325</v>
      </c>
      <c r="AB39" s="19">
        <f t="shared" ca="1" si="12"/>
        <v>1856.4606723248241</v>
      </c>
      <c r="AC39" s="19">
        <f t="shared" ca="1" si="12"/>
        <v>220512.80587648167</v>
      </c>
      <c r="AD39" s="19">
        <f t="shared" ca="1" si="12"/>
        <v>50504.792690060385</v>
      </c>
      <c r="AE39" s="19">
        <f t="shared" ca="1" si="12"/>
        <v>0</v>
      </c>
      <c r="AF39" s="19">
        <f t="shared" ca="1" si="12"/>
        <v>81.708406995935775</v>
      </c>
      <c r="AG39" s="19">
        <f t="shared" ca="1" si="12"/>
        <v>124729.16082258565</v>
      </c>
      <c r="AH39" s="19">
        <f t="shared" ca="1" si="12"/>
        <v>0</v>
      </c>
      <c r="AI39" s="19">
        <f t="shared" ca="1" si="12"/>
        <v>10113.35886245371</v>
      </c>
      <c r="AJ39" s="16">
        <f t="shared" ca="1" si="3"/>
        <v>1732513.4495408451</v>
      </c>
      <c r="AK39" s="17">
        <f t="shared" ca="1" si="4"/>
        <v>2.4761930407027542E-2</v>
      </c>
    </row>
    <row r="40" spans="1:37" x14ac:dyDescent="0.2">
      <c r="C40" s="18" t="s">
        <v>35</v>
      </c>
      <c r="D40" s="19">
        <f t="shared" ca="1" si="10"/>
        <v>0</v>
      </c>
      <c r="E40" s="19">
        <f t="shared" ca="1" si="10"/>
        <v>28813.004629599425</v>
      </c>
      <c r="F40" s="19">
        <f t="shared" ca="1" si="10"/>
        <v>795493.58836359205</v>
      </c>
      <c r="G40" s="19">
        <f t="shared" ca="1" si="10"/>
        <v>0</v>
      </c>
      <c r="H40" s="19">
        <f t="shared" ca="1" si="10"/>
        <v>0</v>
      </c>
      <c r="I40" s="19">
        <f t="shared" ca="1" si="10"/>
        <v>0</v>
      </c>
      <c r="J40" s="19">
        <f t="shared" ca="1" si="10"/>
        <v>0</v>
      </c>
      <c r="K40" s="19">
        <f t="shared" ca="1" si="10"/>
        <v>0</v>
      </c>
      <c r="L40" s="19">
        <f t="shared" ca="1" si="10"/>
        <v>0</v>
      </c>
      <c r="M40" s="19">
        <f t="shared" ca="1" si="10"/>
        <v>0</v>
      </c>
      <c r="N40" s="19">
        <f t="shared" ca="1" si="11"/>
        <v>0</v>
      </c>
      <c r="O40" s="19">
        <f t="shared" ca="1" si="11"/>
        <v>0</v>
      </c>
      <c r="P40" s="19">
        <f t="shared" ca="1" si="11"/>
        <v>0</v>
      </c>
      <c r="Q40" s="19">
        <f t="shared" ca="1" si="11"/>
        <v>0</v>
      </c>
      <c r="R40" s="19">
        <f t="shared" ca="1" si="11"/>
        <v>0</v>
      </c>
      <c r="S40" s="19">
        <f t="shared" ca="1" si="11"/>
        <v>0</v>
      </c>
      <c r="T40" s="19">
        <f t="shared" ca="1" si="11"/>
        <v>0</v>
      </c>
      <c r="U40" s="19">
        <f t="shared" ca="1" si="11"/>
        <v>208713.14423518104</v>
      </c>
      <c r="V40" s="19">
        <f t="shared" ca="1" si="11"/>
        <v>0</v>
      </c>
      <c r="W40" s="19">
        <f t="shared" ca="1" si="11"/>
        <v>0</v>
      </c>
      <c r="X40" s="19">
        <f t="shared" ca="1" si="12"/>
        <v>15943.957709511662</v>
      </c>
      <c r="Y40" s="19">
        <f t="shared" ca="1" si="12"/>
        <v>0</v>
      </c>
      <c r="Z40" s="19">
        <f t="shared" ca="1" si="12"/>
        <v>0</v>
      </c>
      <c r="AA40" s="19">
        <f t="shared" ca="1" si="12"/>
        <v>0</v>
      </c>
      <c r="AB40" s="19">
        <f t="shared" ca="1" si="12"/>
        <v>0</v>
      </c>
      <c r="AC40" s="19">
        <f t="shared" ca="1" si="12"/>
        <v>0</v>
      </c>
      <c r="AD40" s="19">
        <f t="shared" ca="1" si="12"/>
        <v>0</v>
      </c>
      <c r="AE40" s="19">
        <f t="shared" ca="1" si="12"/>
        <v>135594.66650140149</v>
      </c>
      <c r="AF40" s="19">
        <f t="shared" ca="1" si="12"/>
        <v>0</v>
      </c>
      <c r="AG40" s="19">
        <f t="shared" ca="1" si="12"/>
        <v>0</v>
      </c>
      <c r="AH40" s="19">
        <f t="shared" ca="1" si="12"/>
        <v>55086.633744104271</v>
      </c>
      <c r="AI40" s="19">
        <f t="shared" ca="1" si="12"/>
        <v>85348.861736110659</v>
      </c>
      <c r="AJ40" s="16">
        <f t="shared" ca="1" si="3"/>
        <v>1324993.8569195005</v>
      </c>
      <c r="AK40" s="17">
        <f t="shared" ca="1" si="4"/>
        <v>1.8937460880015047E-2</v>
      </c>
    </row>
    <row r="41" spans="1:37" s="11" customFormat="1" ht="15" customHeight="1" x14ac:dyDescent="0.2">
      <c r="A41" s="29"/>
      <c r="B41" s="4"/>
      <c r="C41" s="14" t="s">
        <v>37</v>
      </c>
      <c r="D41" s="15">
        <f t="shared" ca="1" si="10"/>
        <v>0</v>
      </c>
      <c r="E41" s="15">
        <f t="shared" ca="1" si="10"/>
        <v>46401.649824840657</v>
      </c>
      <c r="F41" s="15">
        <f t="shared" ca="1" si="10"/>
        <v>1256433.8167339687</v>
      </c>
      <c r="G41" s="15">
        <f t="shared" ca="1" si="10"/>
        <v>0</v>
      </c>
      <c r="H41" s="15">
        <f t="shared" ca="1" si="10"/>
        <v>0</v>
      </c>
      <c r="I41" s="15">
        <f t="shared" ca="1" si="10"/>
        <v>0</v>
      </c>
      <c r="J41" s="15">
        <f t="shared" ca="1" si="10"/>
        <v>0</v>
      </c>
      <c r="K41" s="15">
        <f t="shared" ca="1" si="10"/>
        <v>63759.9023195837</v>
      </c>
      <c r="L41" s="15">
        <f t="shared" ca="1" si="10"/>
        <v>0</v>
      </c>
      <c r="M41" s="15">
        <f t="shared" ca="1" si="10"/>
        <v>0</v>
      </c>
      <c r="N41" s="15">
        <f t="shared" ca="1" si="11"/>
        <v>1133491.55842885</v>
      </c>
      <c r="O41" s="15">
        <f t="shared" ca="1" si="11"/>
        <v>0</v>
      </c>
      <c r="P41" s="15">
        <f t="shared" ca="1" si="11"/>
        <v>0</v>
      </c>
      <c r="Q41" s="15">
        <f t="shared" ca="1" si="11"/>
        <v>0</v>
      </c>
      <c r="R41" s="15">
        <f t="shared" ca="1" si="11"/>
        <v>0</v>
      </c>
      <c r="S41" s="15">
        <f t="shared" ca="1" si="11"/>
        <v>0</v>
      </c>
      <c r="T41" s="15">
        <f t="shared" ca="1" si="11"/>
        <v>0</v>
      </c>
      <c r="U41" s="15">
        <f t="shared" ca="1" si="11"/>
        <v>0</v>
      </c>
      <c r="V41" s="15">
        <f t="shared" ca="1" si="11"/>
        <v>0</v>
      </c>
      <c r="W41" s="15">
        <f t="shared" ca="1" si="11"/>
        <v>0</v>
      </c>
      <c r="X41" s="15">
        <f t="shared" ca="1" si="12"/>
        <v>11090.271752484958</v>
      </c>
      <c r="Y41" s="15">
        <f t="shared" ca="1" si="12"/>
        <v>0</v>
      </c>
      <c r="Z41" s="15">
        <f t="shared" ca="1" si="12"/>
        <v>0</v>
      </c>
      <c r="AA41" s="15">
        <f t="shared" ca="1" si="12"/>
        <v>0</v>
      </c>
      <c r="AB41" s="15">
        <f t="shared" ca="1" si="12"/>
        <v>0</v>
      </c>
      <c r="AC41" s="15">
        <f t="shared" ca="1" si="12"/>
        <v>0</v>
      </c>
      <c r="AD41" s="15">
        <f t="shared" ca="1" si="12"/>
        <v>0</v>
      </c>
      <c r="AE41" s="15">
        <f t="shared" ca="1" si="12"/>
        <v>0</v>
      </c>
      <c r="AF41" s="15">
        <f t="shared" ca="1" si="12"/>
        <v>0</v>
      </c>
      <c r="AG41" s="15">
        <f t="shared" ca="1" si="12"/>
        <v>0</v>
      </c>
      <c r="AH41" s="15">
        <f t="shared" ca="1" si="12"/>
        <v>128246.72677100118</v>
      </c>
      <c r="AI41" s="15">
        <f t="shared" ca="1" si="12"/>
        <v>117984.27588846339</v>
      </c>
      <c r="AJ41" s="16">
        <f t="shared" ca="1" si="3"/>
        <v>2757408.2017191933</v>
      </c>
      <c r="AK41" s="17">
        <f t="shared" ca="1" si="4"/>
        <v>3.9410227962636032E-2</v>
      </c>
    </row>
    <row r="42" spans="1:37" ht="15" customHeight="1" x14ac:dyDescent="0.2">
      <c r="C42" s="14" t="s">
        <v>41</v>
      </c>
      <c r="D42" s="15">
        <f t="shared" ref="D42:AI42" ca="1" si="13">SUM(D43:D45)</f>
        <v>0</v>
      </c>
      <c r="E42" s="15">
        <f t="shared" ca="1" si="13"/>
        <v>172855.73872445727</v>
      </c>
      <c r="F42" s="15">
        <f t="shared" ca="1" si="13"/>
        <v>832235.32564850268</v>
      </c>
      <c r="G42" s="15">
        <f t="shared" ca="1" si="13"/>
        <v>226970.70566054966</v>
      </c>
      <c r="H42" s="15">
        <f t="shared" ca="1" si="13"/>
        <v>15885.707171856211</v>
      </c>
      <c r="I42" s="15">
        <f t="shared" ca="1" si="13"/>
        <v>43662.624193516822</v>
      </c>
      <c r="J42" s="15">
        <f t="shared" ca="1" si="13"/>
        <v>0</v>
      </c>
      <c r="K42" s="15">
        <f t="shared" ca="1" si="13"/>
        <v>141109.87524653866</v>
      </c>
      <c r="L42" s="15">
        <f t="shared" ref="L42" ca="1" si="14">SUM(L43:L45)</f>
        <v>0</v>
      </c>
      <c r="M42" s="15">
        <f t="shared" ca="1" si="13"/>
        <v>29265.988861997055</v>
      </c>
      <c r="N42" s="15">
        <f t="shared" ca="1" si="13"/>
        <v>151783.77661367308</v>
      </c>
      <c r="O42" s="15">
        <f t="shared" ca="1" si="13"/>
        <v>0</v>
      </c>
      <c r="P42" s="15">
        <f t="shared" ca="1" si="13"/>
        <v>0</v>
      </c>
      <c r="Q42" s="15">
        <f t="shared" ca="1" si="13"/>
        <v>196931.17792753121</v>
      </c>
      <c r="R42" s="15">
        <f t="shared" ca="1" si="13"/>
        <v>31176.921805652502</v>
      </c>
      <c r="S42" s="15">
        <f t="shared" ca="1" si="13"/>
        <v>228405.65859259307</v>
      </c>
      <c r="T42" s="15">
        <f t="shared" ca="1" si="13"/>
        <v>26888.208982162232</v>
      </c>
      <c r="U42" s="15">
        <f t="shared" ca="1" si="13"/>
        <v>35189.522187936942</v>
      </c>
      <c r="V42" s="15">
        <f t="shared" ca="1" si="13"/>
        <v>0</v>
      </c>
      <c r="W42" s="15">
        <f ca="1">SUM(W43:W45)</f>
        <v>0</v>
      </c>
      <c r="X42" s="15">
        <f t="shared" ca="1" si="13"/>
        <v>0</v>
      </c>
      <c r="Y42" s="15">
        <f t="shared" ca="1" si="13"/>
        <v>0</v>
      </c>
      <c r="Z42" s="15">
        <f t="shared" ca="1" si="13"/>
        <v>0</v>
      </c>
      <c r="AA42" s="15">
        <f t="shared" ca="1" si="13"/>
        <v>65476.349683712891</v>
      </c>
      <c r="AB42" s="15">
        <f t="shared" ca="1" si="13"/>
        <v>0</v>
      </c>
      <c r="AC42" s="15">
        <f t="shared" ca="1" si="13"/>
        <v>52337.578038867752</v>
      </c>
      <c r="AD42" s="15">
        <f t="shared" ca="1" si="13"/>
        <v>0</v>
      </c>
      <c r="AE42" s="15">
        <f t="shared" ca="1" si="13"/>
        <v>151916.39647985177</v>
      </c>
      <c r="AF42" s="15">
        <f t="shared" ca="1" si="13"/>
        <v>0</v>
      </c>
      <c r="AG42" s="15">
        <f t="shared" ca="1" si="13"/>
        <v>0</v>
      </c>
      <c r="AH42" s="15">
        <f t="shared" ca="1" si="13"/>
        <v>160744.43806578856</v>
      </c>
      <c r="AI42" s="15">
        <f t="shared" ca="1" si="13"/>
        <v>330888.65911230852</v>
      </c>
      <c r="AJ42" s="16">
        <f t="shared" ca="1" si="3"/>
        <v>2893724.652997497</v>
      </c>
      <c r="AK42" s="17">
        <f t="shared" ca="1" si="4"/>
        <v>4.1358529420717577E-2</v>
      </c>
    </row>
    <row r="43" spans="1:37" x14ac:dyDescent="0.2">
      <c r="C43" s="18" t="s">
        <v>49</v>
      </c>
      <c r="D43" s="19">
        <f t="shared" ref="D43:AI43" ca="1" si="15">OFFSET($C$12,MATCH($C42,$C$13:$C$27,0),MATCH(D$30,$D$12:$AI$12,0))*$H$9</f>
        <v>0</v>
      </c>
      <c r="E43" s="19">
        <f t="shared" ca="1" si="15"/>
        <v>79171.749658053304</v>
      </c>
      <c r="F43" s="19">
        <f t="shared" ca="1" si="15"/>
        <v>832235.32564850268</v>
      </c>
      <c r="G43" s="19">
        <f t="shared" ca="1" si="15"/>
        <v>224905.67925073986</v>
      </c>
      <c r="H43" s="19">
        <f t="shared" ca="1" si="15"/>
        <v>14459.316498030952</v>
      </c>
      <c r="I43" s="19">
        <f t="shared" ca="1" si="15"/>
        <v>43662.624193516822</v>
      </c>
      <c r="J43" s="19">
        <f t="shared" ca="1" si="15"/>
        <v>0</v>
      </c>
      <c r="K43" s="19">
        <f t="shared" ca="1" si="15"/>
        <v>120560.40115946566</v>
      </c>
      <c r="L43" s="19">
        <f t="shared" ca="1" si="15"/>
        <v>0</v>
      </c>
      <c r="M43" s="19">
        <f t="shared" ca="1" si="15"/>
        <v>29265.988861997055</v>
      </c>
      <c r="N43" s="19">
        <f t="shared" ca="1" si="15"/>
        <v>151783.77661367308</v>
      </c>
      <c r="O43" s="19">
        <f t="shared" ca="1" si="15"/>
        <v>0</v>
      </c>
      <c r="P43" s="19">
        <f t="shared" ca="1" si="15"/>
        <v>0</v>
      </c>
      <c r="Q43" s="19">
        <f t="shared" ca="1" si="15"/>
        <v>194346.38167122233</v>
      </c>
      <c r="R43" s="19">
        <f t="shared" ca="1" si="15"/>
        <v>31176.921805652502</v>
      </c>
      <c r="S43" s="19">
        <f t="shared" ca="1" si="15"/>
        <v>224352.91073288579</v>
      </c>
      <c r="T43" s="19">
        <f t="shared" ca="1" si="15"/>
        <v>26888.208982162232</v>
      </c>
      <c r="U43" s="19">
        <f t="shared" ca="1" si="15"/>
        <v>35189.522187936942</v>
      </c>
      <c r="V43" s="19">
        <f t="shared" ca="1" si="15"/>
        <v>0</v>
      </c>
      <c r="W43" s="19">
        <f t="shared" ca="1" si="15"/>
        <v>0</v>
      </c>
      <c r="X43" s="19">
        <f t="shared" ca="1" si="15"/>
        <v>0</v>
      </c>
      <c r="Y43" s="19">
        <f t="shared" ca="1" si="15"/>
        <v>0</v>
      </c>
      <c r="Z43" s="19">
        <f t="shared" ca="1" si="15"/>
        <v>0</v>
      </c>
      <c r="AA43" s="19">
        <f t="shared" ca="1" si="15"/>
        <v>64713.302976730221</v>
      </c>
      <c r="AB43" s="19">
        <f t="shared" ca="1" si="15"/>
        <v>0</v>
      </c>
      <c r="AC43" s="19">
        <f t="shared" ca="1" si="15"/>
        <v>26166.723204752678</v>
      </c>
      <c r="AD43" s="19">
        <f t="shared" ca="1" si="15"/>
        <v>0</v>
      </c>
      <c r="AE43" s="19">
        <f t="shared" ca="1" si="15"/>
        <v>151916.39647985177</v>
      </c>
      <c r="AF43" s="19">
        <f t="shared" ca="1" si="15"/>
        <v>0</v>
      </c>
      <c r="AG43" s="19">
        <f t="shared" ca="1" si="15"/>
        <v>0</v>
      </c>
      <c r="AH43" s="19">
        <f t="shared" ca="1" si="15"/>
        <v>0</v>
      </c>
      <c r="AI43" s="19">
        <f t="shared" ca="1" si="15"/>
        <v>56037.071588089595</v>
      </c>
      <c r="AJ43" s="16">
        <f t="shared" ca="1" si="3"/>
        <v>2306832.3015132635</v>
      </c>
      <c r="AK43" s="17">
        <f t="shared" ca="1" si="4"/>
        <v>3.2970376608558574E-2</v>
      </c>
    </row>
    <row r="44" spans="1:37" s="8" customFormat="1" x14ac:dyDescent="0.2">
      <c r="A44" s="24"/>
      <c r="B44" s="4"/>
      <c r="C44" s="18" t="s">
        <v>24</v>
      </c>
      <c r="D44" s="19">
        <f t="shared" ref="D44:M45" ca="1" si="16">OFFSET($C$12,MATCH($C44,$C$13:$C$27,0),MATCH(D$30,$D$12:$AI$12,0))*$H$9</f>
        <v>0</v>
      </c>
      <c r="E44" s="19">
        <f t="shared" ca="1" si="16"/>
        <v>0</v>
      </c>
      <c r="F44" s="19">
        <f t="shared" ca="1" si="16"/>
        <v>0</v>
      </c>
      <c r="G44" s="19">
        <f t="shared" ca="1" si="16"/>
        <v>120.25215986361273</v>
      </c>
      <c r="H44" s="19">
        <f t="shared" ca="1" si="16"/>
        <v>1426.3906738252581</v>
      </c>
      <c r="I44" s="19">
        <f t="shared" ca="1" si="16"/>
        <v>0</v>
      </c>
      <c r="J44" s="19">
        <f t="shared" ca="1" si="16"/>
        <v>0</v>
      </c>
      <c r="K44" s="19">
        <f t="shared" ca="1" si="16"/>
        <v>20549.474087073002</v>
      </c>
      <c r="L44" s="19">
        <f t="shared" ca="1" si="16"/>
        <v>0</v>
      </c>
      <c r="M44" s="19">
        <f t="shared" ca="1" si="16"/>
        <v>0</v>
      </c>
      <c r="N44" s="19">
        <f t="shared" ref="N44:W45" ca="1" si="17">OFFSET($C$12,MATCH($C44,$C$13:$C$27,0),MATCH(N$30,$D$12:$AI$12,0))*$H$9</f>
        <v>0</v>
      </c>
      <c r="O44" s="19">
        <f t="shared" ca="1" si="17"/>
        <v>0</v>
      </c>
      <c r="P44" s="19">
        <f t="shared" ca="1" si="17"/>
        <v>0</v>
      </c>
      <c r="Q44" s="19">
        <f t="shared" ca="1" si="17"/>
        <v>2584.796256308889</v>
      </c>
      <c r="R44" s="19">
        <f t="shared" ca="1" si="17"/>
        <v>0</v>
      </c>
      <c r="S44" s="19">
        <f t="shared" ca="1" si="17"/>
        <v>4052.7478597072632</v>
      </c>
      <c r="T44" s="19">
        <f t="shared" ca="1" si="17"/>
        <v>0</v>
      </c>
      <c r="U44" s="19">
        <f t="shared" ca="1" si="17"/>
        <v>0</v>
      </c>
      <c r="V44" s="19">
        <f t="shared" ca="1" si="17"/>
        <v>0</v>
      </c>
      <c r="W44" s="19">
        <f t="shared" ca="1" si="17"/>
        <v>0</v>
      </c>
      <c r="X44" s="19">
        <f t="shared" ref="X44:AI45" ca="1" si="18">OFFSET($C$12,MATCH($C44,$C$13:$C$27,0),MATCH(X$30,$D$12:$AI$12,0))*$H$9</f>
        <v>0</v>
      </c>
      <c r="Y44" s="19">
        <f t="shared" ca="1" si="18"/>
        <v>0</v>
      </c>
      <c r="Z44" s="19">
        <f t="shared" ca="1" si="18"/>
        <v>0</v>
      </c>
      <c r="AA44" s="19">
        <f t="shared" ca="1" si="18"/>
        <v>763.04670698267103</v>
      </c>
      <c r="AB44" s="19">
        <f t="shared" ca="1" si="18"/>
        <v>0</v>
      </c>
      <c r="AC44" s="19">
        <f t="shared" ca="1" si="18"/>
        <v>0</v>
      </c>
      <c r="AD44" s="19">
        <f t="shared" ca="1" si="18"/>
        <v>0</v>
      </c>
      <c r="AE44" s="19">
        <f t="shared" ca="1" si="18"/>
        <v>0</v>
      </c>
      <c r="AF44" s="19">
        <f t="shared" ca="1" si="18"/>
        <v>0</v>
      </c>
      <c r="AG44" s="19">
        <f t="shared" ca="1" si="18"/>
        <v>0</v>
      </c>
      <c r="AH44" s="19">
        <f t="shared" ca="1" si="18"/>
        <v>0</v>
      </c>
      <c r="AI44" s="19">
        <f t="shared" ca="1" si="18"/>
        <v>2903.8558974660064</v>
      </c>
      <c r="AJ44" s="16">
        <f t="shared" ca="1" si="3"/>
        <v>32400.563641226698</v>
      </c>
      <c r="AK44" s="17">
        <f t="shared" ca="1" si="4"/>
        <v>4.6308471789650461E-4</v>
      </c>
    </row>
    <row r="45" spans="1:37" s="8" customFormat="1" x14ac:dyDescent="0.2">
      <c r="A45" s="24"/>
      <c r="B45" s="4"/>
      <c r="C45" s="18" t="s">
        <v>30</v>
      </c>
      <c r="D45" s="19">
        <f t="shared" ca="1" si="16"/>
        <v>0</v>
      </c>
      <c r="E45" s="19">
        <f t="shared" ca="1" si="16"/>
        <v>93683.98906640397</v>
      </c>
      <c r="F45" s="19">
        <f t="shared" ca="1" si="16"/>
        <v>0</v>
      </c>
      <c r="G45" s="19">
        <f t="shared" ca="1" si="16"/>
        <v>1944.7742499461799</v>
      </c>
      <c r="H45" s="19">
        <f t="shared" ca="1" si="16"/>
        <v>0</v>
      </c>
      <c r="I45" s="19">
        <f t="shared" ca="1" si="16"/>
        <v>0</v>
      </c>
      <c r="J45" s="19">
        <f t="shared" ca="1" si="16"/>
        <v>0</v>
      </c>
      <c r="K45" s="19">
        <f t="shared" ca="1" si="16"/>
        <v>0</v>
      </c>
      <c r="L45" s="19">
        <f t="shared" ca="1" si="16"/>
        <v>0</v>
      </c>
      <c r="M45" s="19">
        <f t="shared" ca="1" si="16"/>
        <v>0</v>
      </c>
      <c r="N45" s="19">
        <f t="shared" ca="1" si="17"/>
        <v>0</v>
      </c>
      <c r="O45" s="19">
        <f t="shared" ca="1" si="17"/>
        <v>0</v>
      </c>
      <c r="P45" s="19">
        <f t="shared" ca="1" si="17"/>
        <v>0</v>
      </c>
      <c r="Q45" s="19">
        <f t="shared" ca="1" si="17"/>
        <v>0</v>
      </c>
      <c r="R45" s="19">
        <f t="shared" ca="1" si="17"/>
        <v>0</v>
      </c>
      <c r="S45" s="19">
        <f t="shared" ca="1" si="17"/>
        <v>0</v>
      </c>
      <c r="T45" s="19">
        <f t="shared" ca="1" si="17"/>
        <v>0</v>
      </c>
      <c r="U45" s="19">
        <f t="shared" ca="1" si="17"/>
        <v>0</v>
      </c>
      <c r="V45" s="19">
        <f t="shared" ca="1" si="17"/>
        <v>0</v>
      </c>
      <c r="W45" s="19">
        <f t="shared" ca="1" si="17"/>
        <v>0</v>
      </c>
      <c r="X45" s="19">
        <f t="shared" ca="1" si="18"/>
        <v>0</v>
      </c>
      <c r="Y45" s="19">
        <f t="shared" ca="1" si="18"/>
        <v>0</v>
      </c>
      <c r="Z45" s="19">
        <f t="shared" ca="1" si="18"/>
        <v>0</v>
      </c>
      <c r="AA45" s="19">
        <f t="shared" ca="1" si="18"/>
        <v>0</v>
      </c>
      <c r="AB45" s="19">
        <f t="shared" ca="1" si="18"/>
        <v>0</v>
      </c>
      <c r="AC45" s="19">
        <f t="shared" ca="1" si="18"/>
        <v>26170.854834115078</v>
      </c>
      <c r="AD45" s="19">
        <f t="shared" ca="1" si="18"/>
        <v>0</v>
      </c>
      <c r="AE45" s="19">
        <f t="shared" ca="1" si="18"/>
        <v>0</v>
      </c>
      <c r="AF45" s="19">
        <f t="shared" ca="1" si="18"/>
        <v>0</v>
      </c>
      <c r="AG45" s="19">
        <f t="shared" ca="1" si="18"/>
        <v>0</v>
      </c>
      <c r="AH45" s="19">
        <f t="shared" ca="1" si="18"/>
        <v>160744.43806578856</v>
      </c>
      <c r="AI45" s="19">
        <f t="shared" ca="1" si="18"/>
        <v>271947.73162675294</v>
      </c>
      <c r="AJ45" s="16">
        <f t="shared" ca="1" si="3"/>
        <v>554491.78784300666</v>
      </c>
      <c r="AK45" s="17">
        <f t="shared" ca="1" si="4"/>
        <v>7.9250680942624975E-3</v>
      </c>
    </row>
    <row r="46" spans="1:37" s="8" customFormat="1" ht="15" customHeight="1" x14ac:dyDescent="0.2">
      <c r="A46" s="24"/>
      <c r="B46" s="4"/>
      <c r="C46" s="14" t="s">
        <v>44</v>
      </c>
      <c r="D46" s="15">
        <f t="shared" ref="D46:AI46" ca="1" si="19">SUM(D47:D49)</f>
        <v>81385.759360858676</v>
      </c>
      <c r="E46" s="15">
        <f t="shared" ca="1" si="19"/>
        <v>105271.90470288148</v>
      </c>
      <c r="F46" s="15">
        <f t="shared" ca="1" si="19"/>
        <v>583618.8234859209</v>
      </c>
      <c r="G46" s="15">
        <f t="shared" ca="1" si="19"/>
        <v>82363.433340509306</v>
      </c>
      <c r="H46" s="15">
        <f t="shared" ca="1" si="19"/>
        <v>191777.10620679456</v>
      </c>
      <c r="I46" s="15">
        <f t="shared" ca="1" si="19"/>
        <v>606975.63099765801</v>
      </c>
      <c r="J46" s="15">
        <f t="shared" ca="1" si="19"/>
        <v>22078.639041288021</v>
      </c>
      <c r="K46" s="15">
        <f t="shared" ca="1" si="19"/>
        <v>76219.129661402098</v>
      </c>
      <c r="L46" s="15">
        <f t="shared" ref="L46" ca="1" si="20">SUM(L47:L49)</f>
        <v>23335.361093533564</v>
      </c>
      <c r="M46" s="15">
        <f t="shared" ca="1" si="19"/>
        <v>194466.49792222533</v>
      </c>
      <c r="N46" s="15">
        <f t="shared" ca="1" si="19"/>
        <v>1046730.7939034546</v>
      </c>
      <c r="O46" s="15">
        <f t="shared" ca="1" si="19"/>
        <v>1317808.2195504352</v>
      </c>
      <c r="P46" s="15">
        <f t="shared" ca="1" si="19"/>
        <v>122176.19442143054</v>
      </c>
      <c r="Q46" s="15">
        <f t="shared" ca="1" si="19"/>
        <v>1125502.4006941137</v>
      </c>
      <c r="R46" s="15">
        <f t="shared" ca="1" si="19"/>
        <v>84547.244094488182</v>
      </c>
      <c r="S46" s="15">
        <f t="shared" ca="1" si="19"/>
        <v>964159.96364166157</v>
      </c>
      <c r="T46" s="15">
        <f t="shared" ca="1" si="19"/>
        <v>516.34494321184161</v>
      </c>
      <c r="U46" s="15">
        <f t="shared" ca="1" si="19"/>
        <v>606563.58251407475</v>
      </c>
      <c r="V46" s="15">
        <f t="shared" ca="1" si="19"/>
        <v>192691.80002044069</v>
      </c>
      <c r="W46" s="15">
        <f t="shared" ca="1" si="19"/>
        <v>47563.290038206695</v>
      </c>
      <c r="X46" s="15">
        <f t="shared" ca="1" si="19"/>
        <v>3156.2114698380183</v>
      </c>
      <c r="Y46" s="15">
        <f t="shared" ca="1" si="19"/>
        <v>109971.85055679141</v>
      </c>
      <c r="Z46" s="15">
        <f t="shared" ca="1" si="19"/>
        <v>505443.39450319333</v>
      </c>
      <c r="AA46" s="15">
        <f t="shared" ca="1" si="19"/>
        <v>173251.55969008428</v>
      </c>
      <c r="AB46" s="15">
        <f t="shared" ca="1" si="19"/>
        <v>16423.607260360059</v>
      </c>
      <c r="AC46" s="15">
        <f t="shared" ca="1" si="19"/>
        <v>191859.90188467535</v>
      </c>
      <c r="AD46" s="15">
        <f t="shared" ca="1" si="19"/>
        <v>599975.83540458442</v>
      </c>
      <c r="AE46" s="15">
        <f t="shared" ca="1" si="19"/>
        <v>613857.75669921958</v>
      </c>
      <c r="AF46" s="15">
        <f t="shared" ca="1" si="19"/>
        <v>108783.51784320248</v>
      </c>
      <c r="AG46" s="15">
        <f t="shared" ca="1" si="19"/>
        <v>54643.543676758716</v>
      </c>
      <c r="AH46" s="15">
        <f t="shared" ca="1" si="19"/>
        <v>889729.99258481257</v>
      </c>
      <c r="AI46" s="15">
        <f t="shared" ca="1" si="19"/>
        <v>21139.345723872335</v>
      </c>
      <c r="AJ46" s="16">
        <f t="shared" ca="1" si="3"/>
        <v>10763988.63693198</v>
      </c>
      <c r="AK46" s="17">
        <f t="shared" ca="1" si="4"/>
        <v>0.1538441953223412</v>
      </c>
    </row>
    <row r="47" spans="1:37" s="8" customFormat="1" x14ac:dyDescent="0.2">
      <c r="A47" s="24"/>
      <c r="B47" s="4"/>
      <c r="C47" s="18" t="s">
        <v>39</v>
      </c>
      <c r="D47" s="19">
        <f t="shared" ref="D47:M49" ca="1" si="21">OFFSET($C$12,MATCH($C47,$C$13:$C$27,0),MATCH(D$30,$D$12:$AI$12,0))*$H$9</f>
        <v>81385.759360858676</v>
      </c>
      <c r="E47" s="19">
        <f t="shared" ca="1" si="21"/>
        <v>105222.08051458356</v>
      </c>
      <c r="F47" s="19">
        <f t="shared" ca="1" si="21"/>
        <v>464101.57719514554</v>
      </c>
      <c r="G47" s="19">
        <f t="shared" ca="1" si="21"/>
        <v>44641.847534178356</v>
      </c>
      <c r="H47" s="19">
        <f t="shared" ca="1" si="21"/>
        <v>190864.2879354248</v>
      </c>
      <c r="I47" s="19">
        <f t="shared" ca="1" si="21"/>
        <v>563136.73301193607</v>
      </c>
      <c r="J47" s="19">
        <f t="shared" ca="1" si="21"/>
        <v>20105.650111880172</v>
      </c>
      <c r="K47" s="19">
        <f t="shared" ca="1" si="21"/>
        <v>73244.927337686764</v>
      </c>
      <c r="L47" s="19">
        <f t="shared" ca="1" si="21"/>
        <v>22952.206833714965</v>
      </c>
      <c r="M47" s="19">
        <f t="shared" ca="1" si="21"/>
        <v>193828.56891231594</v>
      </c>
      <c r="N47" s="19">
        <f t="shared" ref="N47:W49" ca="1" si="22">OFFSET($C$12,MATCH($C47,$C$13:$C$27,0),MATCH(N$30,$D$12:$AI$12,0))*$H$9</f>
        <v>141656.36477503277</v>
      </c>
      <c r="O47" s="19">
        <f t="shared" ca="1" si="22"/>
        <v>1291873.8733155455</v>
      </c>
      <c r="P47" s="19">
        <f t="shared" ca="1" si="22"/>
        <v>112765.59309539497</v>
      </c>
      <c r="Q47" s="19">
        <f t="shared" ca="1" si="22"/>
        <v>1079659.3634681331</v>
      </c>
      <c r="R47" s="19">
        <f t="shared" ca="1" si="22"/>
        <v>84290.919983386499</v>
      </c>
      <c r="S47" s="19">
        <f t="shared" ca="1" si="22"/>
        <v>942261.62129485258</v>
      </c>
      <c r="T47" s="19">
        <f t="shared" ca="1" si="22"/>
        <v>507.0215953743147</v>
      </c>
      <c r="U47" s="19">
        <f t="shared" ca="1" si="22"/>
        <v>582538.10340815934</v>
      </c>
      <c r="V47" s="19">
        <f t="shared" ca="1" si="22"/>
        <v>192691.80002044069</v>
      </c>
      <c r="W47" s="19">
        <f t="shared" ca="1" si="22"/>
        <v>47033.571663111288</v>
      </c>
      <c r="X47" s="19">
        <f t="shared" ref="X47:AI49" ca="1" si="23">OFFSET($C$12,MATCH($C47,$C$13:$C$27,0),MATCH(X$30,$D$12:$AI$12,0))*$H$9</f>
        <v>1313.3145018016078</v>
      </c>
      <c r="Y47" s="19">
        <f t="shared" ca="1" si="23"/>
        <v>109416.66286121856</v>
      </c>
      <c r="Z47" s="19">
        <f t="shared" ca="1" si="23"/>
        <v>490767.98291679984</v>
      </c>
      <c r="AA47" s="19">
        <f t="shared" ca="1" si="23"/>
        <v>164449.61260538371</v>
      </c>
      <c r="AB47" s="19">
        <f t="shared" ca="1" si="23"/>
        <v>3761.359262569395</v>
      </c>
      <c r="AC47" s="19">
        <f t="shared" ca="1" si="23"/>
        <v>190379.06612129157</v>
      </c>
      <c r="AD47" s="19">
        <f t="shared" ca="1" si="23"/>
        <v>594000.43925743748</v>
      </c>
      <c r="AE47" s="19">
        <f t="shared" ca="1" si="23"/>
        <v>476061.17638360657</v>
      </c>
      <c r="AF47" s="19">
        <f t="shared" ca="1" si="23"/>
        <v>102590.88497326401</v>
      </c>
      <c r="AG47" s="19">
        <f t="shared" ca="1" si="23"/>
        <v>54385.07220565946</v>
      </c>
      <c r="AH47" s="19">
        <f t="shared" ca="1" si="23"/>
        <v>839010.73571271694</v>
      </c>
      <c r="AI47" s="19">
        <f t="shared" ca="1" si="23"/>
        <v>26702.992386929262</v>
      </c>
      <c r="AJ47" s="16">
        <f t="shared" ca="1" si="3"/>
        <v>9287601.1705558337</v>
      </c>
      <c r="AK47" s="17">
        <f t="shared" ca="1" si="4"/>
        <v>0.13274294285823907</v>
      </c>
    </row>
    <row r="48" spans="1:37" x14ac:dyDescent="0.2">
      <c r="C48" s="18" t="s">
        <v>9</v>
      </c>
      <c r="D48" s="19">
        <f t="shared" ca="1" si="21"/>
        <v>0</v>
      </c>
      <c r="E48" s="19">
        <f t="shared" ca="1" si="21"/>
        <v>0</v>
      </c>
      <c r="F48" s="19">
        <f t="shared" ca="1" si="21"/>
        <v>0</v>
      </c>
      <c r="G48" s="19">
        <f t="shared" ca="1" si="21"/>
        <v>0</v>
      </c>
      <c r="H48" s="19">
        <f t="shared" ca="1" si="21"/>
        <v>0</v>
      </c>
      <c r="I48" s="19">
        <f t="shared" ca="1" si="21"/>
        <v>0</v>
      </c>
      <c r="J48" s="19">
        <f t="shared" ca="1" si="21"/>
        <v>0</v>
      </c>
      <c r="K48" s="19">
        <f t="shared" ca="1" si="21"/>
        <v>0</v>
      </c>
      <c r="L48" s="19">
        <f t="shared" ca="1" si="21"/>
        <v>0</v>
      </c>
      <c r="M48" s="19">
        <f t="shared" ca="1" si="21"/>
        <v>0</v>
      </c>
      <c r="N48" s="19">
        <f t="shared" ca="1" si="22"/>
        <v>0</v>
      </c>
      <c r="O48" s="19">
        <f t="shared" ca="1" si="22"/>
        <v>0</v>
      </c>
      <c r="P48" s="19">
        <f t="shared" ca="1" si="22"/>
        <v>0</v>
      </c>
      <c r="Q48" s="19">
        <f t="shared" ca="1" si="22"/>
        <v>0</v>
      </c>
      <c r="R48" s="19">
        <f t="shared" ca="1" si="22"/>
        <v>0</v>
      </c>
      <c r="S48" s="19">
        <f t="shared" ca="1" si="22"/>
        <v>0</v>
      </c>
      <c r="T48" s="19">
        <f t="shared" ca="1" si="22"/>
        <v>0</v>
      </c>
      <c r="U48" s="19">
        <f t="shared" ca="1" si="22"/>
        <v>0</v>
      </c>
      <c r="V48" s="19">
        <f t="shared" ca="1" si="22"/>
        <v>0</v>
      </c>
      <c r="W48" s="19">
        <f t="shared" ca="1" si="22"/>
        <v>0</v>
      </c>
      <c r="X48" s="19">
        <f t="shared" ca="1" si="23"/>
        <v>0</v>
      </c>
      <c r="Y48" s="19">
        <f t="shared" ca="1" si="23"/>
        <v>0</v>
      </c>
      <c r="Z48" s="19">
        <f t="shared" ca="1" si="23"/>
        <v>0</v>
      </c>
      <c r="AA48" s="19">
        <f t="shared" ca="1" si="23"/>
        <v>0</v>
      </c>
      <c r="AB48" s="19">
        <f t="shared" ca="1" si="23"/>
        <v>0</v>
      </c>
      <c r="AC48" s="19">
        <f t="shared" ca="1" si="23"/>
        <v>0</v>
      </c>
      <c r="AD48" s="19">
        <f t="shared" ca="1" si="23"/>
        <v>0</v>
      </c>
      <c r="AE48" s="19">
        <f t="shared" ca="1" si="23"/>
        <v>0</v>
      </c>
      <c r="AF48" s="19">
        <f t="shared" ca="1" si="23"/>
        <v>0</v>
      </c>
      <c r="AG48" s="19">
        <f t="shared" ca="1" si="23"/>
        <v>0</v>
      </c>
      <c r="AH48" s="19">
        <f t="shared" ca="1" si="23"/>
        <v>0</v>
      </c>
      <c r="AI48" s="19">
        <f t="shared" ca="1" si="23"/>
        <v>0</v>
      </c>
      <c r="AJ48" s="16">
        <f t="shared" ca="1" si="3"/>
        <v>0</v>
      </c>
      <c r="AK48" s="17">
        <f t="shared" ca="1" si="4"/>
        <v>0</v>
      </c>
    </row>
    <row r="49" spans="1:37" s="11" customFormat="1" x14ac:dyDescent="0.2">
      <c r="A49" s="29"/>
      <c r="B49" s="4"/>
      <c r="C49" s="18" t="s">
        <v>44</v>
      </c>
      <c r="D49" s="19">
        <f t="shared" ca="1" si="21"/>
        <v>0</v>
      </c>
      <c r="E49" s="19">
        <f t="shared" ca="1" si="21"/>
        <v>49.824188297920919</v>
      </c>
      <c r="F49" s="19">
        <f t="shared" ca="1" si="21"/>
        <v>119517.24629077537</v>
      </c>
      <c r="G49" s="19">
        <f t="shared" ca="1" si="21"/>
        <v>37721.585806330957</v>
      </c>
      <c r="H49" s="19">
        <f t="shared" ca="1" si="21"/>
        <v>912.81827136976551</v>
      </c>
      <c r="I49" s="19">
        <f t="shared" ca="1" si="21"/>
        <v>43838.897985721953</v>
      </c>
      <c r="J49" s="19">
        <f t="shared" ca="1" si="21"/>
        <v>1972.9889294078505</v>
      </c>
      <c r="K49" s="19">
        <f t="shared" ca="1" si="21"/>
        <v>2974.2023237153348</v>
      </c>
      <c r="L49" s="19">
        <f t="shared" ca="1" si="21"/>
        <v>383.15425981859971</v>
      </c>
      <c r="M49" s="19">
        <f t="shared" ca="1" si="21"/>
        <v>637.92900990938676</v>
      </c>
      <c r="N49" s="19">
        <f t="shared" ca="1" si="22"/>
        <v>905074.42912842182</v>
      </c>
      <c r="O49" s="19">
        <f t="shared" ca="1" si="22"/>
        <v>25934.34623488965</v>
      </c>
      <c r="P49" s="19">
        <f t="shared" ca="1" si="22"/>
        <v>9410.6013260355703</v>
      </c>
      <c r="Q49" s="19">
        <f t="shared" ca="1" si="22"/>
        <v>45843.037225980552</v>
      </c>
      <c r="R49" s="19">
        <f t="shared" ca="1" si="22"/>
        <v>256.32411110168806</v>
      </c>
      <c r="S49" s="19">
        <f t="shared" ca="1" si="22"/>
        <v>21898.342346808968</v>
      </c>
      <c r="T49" s="19">
        <f t="shared" ca="1" si="22"/>
        <v>9.3233478375269367</v>
      </c>
      <c r="U49" s="19">
        <f t="shared" ca="1" si="22"/>
        <v>24025.479105915405</v>
      </c>
      <c r="V49" s="19">
        <f t="shared" ca="1" si="22"/>
        <v>0</v>
      </c>
      <c r="W49" s="19">
        <f t="shared" ca="1" si="22"/>
        <v>529.71837509540796</v>
      </c>
      <c r="X49" s="19">
        <f t="shared" ca="1" si="23"/>
        <v>1842.8969680364105</v>
      </c>
      <c r="Y49" s="19">
        <f t="shared" ca="1" si="23"/>
        <v>555.18769557285043</v>
      </c>
      <c r="Z49" s="19">
        <f t="shared" ca="1" si="23"/>
        <v>14675.411586393457</v>
      </c>
      <c r="AA49" s="19">
        <f t="shared" ca="1" si="23"/>
        <v>8801.9470847005759</v>
      </c>
      <c r="AB49" s="19">
        <f t="shared" ca="1" si="23"/>
        <v>12662.247997790664</v>
      </c>
      <c r="AC49" s="19">
        <f t="shared" ca="1" si="23"/>
        <v>1480.8357633837609</v>
      </c>
      <c r="AD49" s="19">
        <f t="shared" ca="1" si="23"/>
        <v>5975.396147146892</v>
      </c>
      <c r="AE49" s="19">
        <f t="shared" ca="1" si="23"/>
        <v>137796.58031561298</v>
      </c>
      <c r="AF49" s="19">
        <f t="shared" ca="1" si="23"/>
        <v>6192.6328699384821</v>
      </c>
      <c r="AG49" s="19">
        <f t="shared" ca="1" si="23"/>
        <v>258.4714710992526</v>
      </c>
      <c r="AH49" s="19">
        <f t="shared" ca="1" si="23"/>
        <v>50719.256872095626</v>
      </c>
      <c r="AI49" s="19">
        <f t="shared" ca="1" si="23"/>
        <v>-5563.6466630569266</v>
      </c>
      <c r="AJ49" s="16">
        <f t="shared" ca="1" si="3"/>
        <v>1476387.4663761472</v>
      </c>
      <c r="AK49" s="17">
        <f t="shared" ca="1" si="4"/>
        <v>2.1101252464102146E-2</v>
      </c>
    </row>
    <row r="50" spans="1:37" ht="14.4" x14ac:dyDescent="0.3">
      <c r="B50" s="31"/>
      <c r="C50" s="20" t="s">
        <v>45</v>
      </c>
      <c r="D50" s="16">
        <f t="shared" ref="D50:AI50" ca="1" si="24">SUM(D31,D37,D41:D42,D46)</f>
        <v>297644.10144672263</v>
      </c>
      <c r="E50" s="16">
        <f t="shared" ca="1" si="24"/>
        <v>547371.27799994347</v>
      </c>
      <c r="F50" s="16">
        <f t="shared" ca="1" si="24"/>
        <v>10229795.652873548</v>
      </c>
      <c r="G50" s="16">
        <f t="shared" ca="1" si="24"/>
        <v>5231504.9786133813</v>
      </c>
      <c r="H50" s="16">
        <f t="shared" ca="1" si="24"/>
        <v>274959.98843143776</v>
      </c>
      <c r="I50" s="16">
        <f t="shared" ca="1" si="24"/>
        <v>5903479.076559091</v>
      </c>
      <c r="J50" s="16">
        <f t="shared" ca="1" si="24"/>
        <v>586530.64364261844</v>
      </c>
      <c r="K50" s="16">
        <f t="shared" ca="1" si="24"/>
        <v>1454371.1551383338</v>
      </c>
      <c r="L50" s="16">
        <f t="shared" ca="1" si="24"/>
        <v>137737.94923314784</v>
      </c>
      <c r="M50" s="16">
        <f t="shared" ca="1" si="24"/>
        <v>835923.51158052217</v>
      </c>
      <c r="N50" s="16">
        <f t="shared" ca="1" si="24"/>
        <v>2606800.960930008</v>
      </c>
      <c r="O50" s="16">
        <f ca="1">SUM(O31,O37,O41:O42,O46)</f>
        <v>1317808.2195504352</v>
      </c>
      <c r="P50" s="16">
        <f t="shared" ca="1" si="24"/>
        <v>620600.90199992608</v>
      </c>
      <c r="Q50" s="16">
        <f t="shared" ca="1" si="24"/>
        <v>8282618.1809088271</v>
      </c>
      <c r="R50" s="16">
        <f t="shared" ca="1" si="24"/>
        <v>115724.16590014068</v>
      </c>
      <c r="S50" s="16">
        <f t="shared" ca="1" si="24"/>
        <v>6602971.8375095399</v>
      </c>
      <c r="T50" s="16">
        <f t="shared" ca="1" si="24"/>
        <v>542408.86495443247</v>
      </c>
      <c r="U50" s="16">
        <f t="shared" ca="1" si="24"/>
        <v>2892173.8241709014</v>
      </c>
      <c r="V50" s="16">
        <f t="shared" ca="1" si="24"/>
        <v>265479.33967864618</v>
      </c>
      <c r="W50" s="16">
        <f t="shared" ca="1" si="24"/>
        <v>713379.27596457244</v>
      </c>
      <c r="X50" s="16">
        <f t="shared" ca="1" si="24"/>
        <v>456524.87567057426</v>
      </c>
      <c r="Y50" s="16">
        <f t="shared" ca="1" si="24"/>
        <v>432887.30763459863</v>
      </c>
      <c r="Z50" s="16">
        <f t="shared" ca="1" si="24"/>
        <v>1080934.3788530161</v>
      </c>
      <c r="AA50" s="16">
        <f t="shared" ca="1" si="24"/>
        <v>1265297.6295320168</v>
      </c>
      <c r="AB50" s="16">
        <f t="shared" ca="1" si="24"/>
        <v>241611.92257761481</v>
      </c>
      <c r="AC50" s="16">
        <f t="shared" ca="1" si="24"/>
        <v>3128649.3159978865</v>
      </c>
      <c r="AD50" s="16">
        <f t="shared" ca="1" si="24"/>
        <v>650480.62809464475</v>
      </c>
      <c r="AE50" s="16">
        <f t="shared" ca="1" si="24"/>
        <v>5643618.7528133132</v>
      </c>
      <c r="AF50" s="16">
        <f t="shared" ca="1" si="24"/>
        <v>397405.88039585354</v>
      </c>
      <c r="AG50" s="16">
        <f t="shared" ca="1" si="24"/>
        <v>762616.77289303218</v>
      </c>
      <c r="AH50" s="16">
        <f t="shared" ca="1" si="24"/>
        <v>3248731.9975123242</v>
      </c>
      <c r="AI50" s="16">
        <f t="shared" ca="1" si="24"/>
        <v>3198773.4768965812</v>
      </c>
      <c r="AJ50" s="16">
        <f ca="1">SUM(AJ31,AJ37,AJ41:AJ42,AJ46)</f>
        <v>69966816.845957637</v>
      </c>
      <c r="AK50" s="17">
        <f t="shared" ca="1" si="4"/>
        <v>1</v>
      </c>
    </row>
    <row r="51" spans="1:37" s="32" customFormat="1" ht="14.4" x14ac:dyDescent="0.3">
      <c r="B51" s="31"/>
      <c r="C51" s="31"/>
      <c r="D51" s="21" t="s">
        <v>50</v>
      </c>
      <c r="E51" s="31"/>
      <c r="F51" s="31"/>
      <c r="G51" s="31"/>
      <c r="H51" s="31"/>
      <c r="I51" s="31"/>
      <c r="J51" s="31"/>
      <c r="K51" s="31"/>
      <c r="L51" s="31"/>
      <c r="M51" s="31"/>
      <c r="N51" s="31"/>
    </row>
    <row r="52" spans="1:37" s="32" customFormat="1" ht="14.4" x14ac:dyDescent="0.3">
      <c r="B52" s="31"/>
      <c r="C52" s="31"/>
      <c r="D52" s="21" t="s">
        <v>139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</row>
    <row r="53" spans="1:37" s="24" customFormat="1" x14ac:dyDescent="0.2">
      <c r="B53" s="4"/>
      <c r="C53" s="22" t="s">
        <v>51</v>
      </c>
      <c r="D53" s="23">
        <v>2</v>
      </c>
      <c r="E53" s="23">
        <v>3</v>
      </c>
      <c r="F53" s="23">
        <v>4</v>
      </c>
      <c r="G53" s="23">
        <v>5</v>
      </c>
      <c r="H53" s="23">
        <v>6</v>
      </c>
      <c r="I53" s="23">
        <v>7</v>
      </c>
      <c r="J53" s="23">
        <v>8</v>
      </c>
      <c r="K53" s="23">
        <v>9</v>
      </c>
      <c r="L53" s="23">
        <v>10</v>
      </c>
      <c r="M53" s="23">
        <v>11</v>
      </c>
      <c r="N53" s="23">
        <v>12</v>
      </c>
      <c r="O53" s="23">
        <v>13</v>
      </c>
      <c r="P53" s="23">
        <v>14</v>
      </c>
      <c r="Q53" s="23">
        <v>15</v>
      </c>
      <c r="R53" s="23">
        <v>16</v>
      </c>
      <c r="S53" s="23">
        <v>17</v>
      </c>
      <c r="T53" s="23">
        <v>18</v>
      </c>
      <c r="U53" s="23">
        <v>19</v>
      </c>
      <c r="V53" s="23">
        <v>20</v>
      </c>
      <c r="W53" s="23">
        <v>21</v>
      </c>
      <c r="X53" s="23">
        <v>22</v>
      </c>
      <c r="Y53" s="23">
        <v>23</v>
      </c>
      <c r="Z53" s="23">
        <v>24</v>
      </c>
      <c r="AA53" s="23">
        <v>25</v>
      </c>
      <c r="AB53" s="23">
        <v>26</v>
      </c>
      <c r="AC53" s="23">
        <v>27</v>
      </c>
      <c r="AD53" s="23">
        <v>28</v>
      </c>
      <c r="AE53" s="23">
        <v>29</v>
      </c>
      <c r="AF53" s="23">
        <v>30</v>
      </c>
      <c r="AG53" s="23">
        <v>31</v>
      </c>
      <c r="AH53" s="23">
        <v>32</v>
      </c>
      <c r="AI53" s="23">
        <v>33</v>
      </c>
    </row>
    <row r="54" spans="1:37" s="24" customFormat="1" x14ac:dyDescent="0.2">
      <c r="B54" s="4"/>
      <c r="C54" s="25" t="s">
        <v>45</v>
      </c>
      <c r="D54" s="23">
        <f t="shared" ref="D54:AI54" ca="1" si="25">RANK(D55,$D$55:$AI$55,0)+COUNTIF($D$55:$AI$55,D55)-1</f>
        <v>27</v>
      </c>
      <c r="E54" s="23">
        <f t="shared" ca="1" si="25"/>
        <v>22</v>
      </c>
      <c r="F54" s="23">
        <f t="shared" ca="1" si="25"/>
        <v>1</v>
      </c>
      <c r="G54" s="23">
        <f t="shared" ca="1" si="25"/>
        <v>6</v>
      </c>
      <c r="H54" s="23">
        <f t="shared" ca="1" si="25"/>
        <v>28</v>
      </c>
      <c r="I54" s="23">
        <f t="shared" ca="1" si="25"/>
        <v>4</v>
      </c>
      <c r="J54" s="23">
        <f t="shared" ca="1" si="25"/>
        <v>21</v>
      </c>
      <c r="K54" s="23">
        <f t="shared" ca="1" si="25"/>
        <v>12</v>
      </c>
      <c r="L54" s="23">
        <f t="shared" ca="1" si="25"/>
        <v>31</v>
      </c>
      <c r="M54" s="23">
        <f t="shared" ca="1" si="25"/>
        <v>16</v>
      </c>
      <c r="N54" s="23">
        <f t="shared" ca="1" si="25"/>
        <v>11</v>
      </c>
      <c r="O54" s="23">
        <f t="shared" ca="1" si="25"/>
        <v>13</v>
      </c>
      <c r="P54" s="23">
        <f t="shared" ca="1" si="25"/>
        <v>20</v>
      </c>
      <c r="Q54" s="23">
        <f t="shared" ca="1" si="25"/>
        <v>2</v>
      </c>
      <c r="R54" s="23">
        <f t="shared" ca="1" si="25"/>
        <v>32</v>
      </c>
      <c r="S54" s="23">
        <f t="shared" ca="1" si="25"/>
        <v>3</v>
      </c>
      <c r="T54" s="23">
        <f t="shared" ca="1" si="25"/>
        <v>23</v>
      </c>
      <c r="U54" s="23">
        <f t="shared" ca="1" si="25"/>
        <v>10</v>
      </c>
      <c r="V54" s="23">
        <f t="shared" ca="1" si="25"/>
        <v>29</v>
      </c>
      <c r="W54" s="23">
        <f t="shared" ca="1" si="25"/>
        <v>18</v>
      </c>
      <c r="X54" s="23">
        <f t="shared" ca="1" si="25"/>
        <v>24</v>
      </c>
      <c r="Y54" s="23">
        <f t="shared" ca="1" si="25"/>
        <v>25</v>
      </c>
      <c r="Z54" s="23">
        <f t="shared" ca="1" si="25"/>
        <v>15</v>
      </c>
      <c r="AA54" s="23">
        <f t="shared" ca="1" si="25"/>
        <v>14</v>
      </c>
      <c r="AB54" s="23">
        <f t="shared" ca="1" si="25"/>
        <v>30</v>
      </c>
      <c r="AC54" s="23">
        <f t="shared" ca="1" si="25"/>
        <v>9</v>
      </c>
      <c r="AD54" s="23">
        <f t="shared" ca="1" si="25"/>
        <v>19</v>
      </c>
      <c r="AE54" s="23">
        <f t="shared" ca="1" si="25"/>
        <v>5</v>
      </c>
      <c r="AF54" s="23">
        <f t="shared" ca="1" si="25"/>
        <v>26</v>
      </c>
      <c r="AG54" s="23">
        <f t="shared" ca="1" si="25"/>
        <v>17</v>
      </c>
      <c r="AH54" s="23">
        <f t="shared" ca="1" si="25"/>
        <v>7</v>
      </c>
      <c r="AI54" s="23">
        <f t="shared" ca="1" si="25"/>
        <v>8</v>
      </c>
    </row>
    <row r="55" spans="1:37" s="24" customFormat="1" x14ac:dyDescent="0.2">
      <c r="B55" s="4"/>
      <c r="C55" s="25" t="s">
        <v>52</v>
      </c>
      <c r="D55" s="23">
        <f t="shared" ref="D55:AI55" ca="1" si="26">VLOOKUP($C$54,$C$31:$AI$50,D53,FALSE)+D58/10000000000</f>
        <v>297644.10144672275</v>
      </c>
      <c r="E55" s="23">
        <f t="shared" ca="1" si="26"/>
        <v>547371.2779999437</v>
      </c>
      <c r="F55" s="23">
        <f t="shared" ca="1" si="26"/>
        <v>10229795.652873548</v>
      </c>
      <c r="G55" s="23">
        <f t="shared" ca="1" si="26"/>
        <v>5231504.9786133813</v>
      </c>
      <c r="H55" s="23">
        <f t="shared" ca="1" si="26"/>
        <v>274959.98843143828</v>
      </c>
      <c r="I55" s="23">
        <f t="shared" ca="1" si="26"/>
        <v>5903479.0765590919</v>
      </c>
      <c r="J55" s="23">
        <f t="shared" ca="1" si="26"/>
        <v>586530.64364261914</v>
      </c>
      <c r="K55" s="23">
        <f t="shared" ca="1" si="26"/>
        <v>1454371.1551383345</v>
      </c>
      <c r="L55" s="23">
        <f t="shared" ca="1" si="26"/>
        <v>137737.94923314874</v>
      </c>
      <c r="M55" s="23">
        <f t="shared" ca="1" si="26"/>
        <v>835923.51158052322</v>
      </c>
      <c r="N55" s="23">
        <f t="shared" ca="1" si="26"/>
        <v>2606800.9609300089</v>
      </c>
      <c r="O55" s="23">
        <f t="shared" ca="1" si="26"/>
        <v>1317808.2195504364</v>
      </c>
      <c r="P55" s="23">
        <f t="shared" ca="1" si="26"/>
        <v>620600.90199992736</v>
      </c>
      <c r="Q55" s="23">
        <f t="shared" ca="1" si="26"/>
        <v>8282618.180908829</v>
      </c>
      <c r="R55" s="23">
        <f t="shared" ca="1" si="26"/>
        <v>115724.16590014228</v>
      </c>
      <c r="S55" s="23">
        <f t="shared" ca="1" si="26"/>
        <v>6602971.8375095418</v>
      </c>
      <c r="T55" s="23">
        <f t="shared" ca="1" si="26"/>
        <v>542408.86495443422</v>
      </c>
      <c r="U55" s="23">
        <f t="shared" ca="1" si="26"/>
        <v>2892173.8241709033</v>
      </c>
      <c r="V55" s="23">
        <f t="shared" ca="1" si="26"/>
        <v>265479.33967864816</v>
      </c>
      <c r="W55" s="23">
        <f t="shared" ca="1" si="26"/>
        <v>713379.27596457454</v>
      </c>
      <c r="X55" s="23">
        <f t="shared" ca="1" si="26"/>
        <v>456524.87567057647</v>
      </c>
      <c r="Y55" s="23">
        <f t="shared" ca="1" si="26"/>
        <v>432887.30763460096</v>
      </c>
      <c r="Z55" s="23">
        <f t="shared" ca="1" si="26"/>
        <v>1080934.3788530184</v>
      </c>
      <c r="AA55" s="23">
        <f t="shared" ca="1" si="26"/>
        <v>1265297.6295320194</v>
      </c>
      <c r="AB55" s="23">
        <f t="shared" ca="1" si="26"/>
        <v>241611.9225776174</v>
      </c>
      <c r="AC55" s="23">
        <f t="shared" ca="1" si="26"/>
        <v>3128649.3159978893</v>
      </c>
      <c r="AD55" s="23">
        <f t="shared" ca="1" si="26"/>
        <v>650480.62809464755</v>
      </c>
      <c r="AE55" s="23">
        <f t="shared" ca="1" si="26"/>
        <v>5643618.752813316</v>
      </c>
      <c r="AF55" s="23">
        <f t="shared" ca="1" si="26"/>
        <v>397405.88039585657</v>
      </c>
      <c r="AG55" s="23">
        <f t="shared" ca="1" si="26"/>
        <v>762616.77289303532</v>
      </c>
      <c r="AH55" s="23">
        <f t="shared" ca="1" si="26"/>
        <v>3248731.9975123275</v>
      </c>
      <c r="AI55" s="23">
        <f t="shared" ca="1" si="26"/>
        <v>3198773.4768965845</v>
      </c>
    </row>
    <row r="56" spans="1:37" s="4" customFormat="1" x14ac:dyDescent="0.2">
      <c r="C56" s="26"/>
      <c r="D56" s="27" t="str">
        <f>D30</f>
        <v>Assurant Chile</v>
      </c>
      <c r="E56" s="27" t="str">
        <f t="shared" ref="E56:AI56" si="27">E30</f>
        <v>AVLA Crédito</v>
      </c>
      <c r="F56" s="27" t="str">
        <f t="shared" si="27"/>
        <v>BCI Seguros</v>
      </c>
      <c r="G56" s="27" t="str">
        <f t="shared" si="27"/>
        <v>BNP Paribas Cardif</v>
      </c>
      <c r="H56" s="27" t="str">
        <f t="shared" si="27"/>
        <v>Cesce Chile</v>
      </c>
      <c r="I56" s="27" t="str">
        <f t="shared" si="27"/>
        <v>Chubb Generales</v>
      </c>
      <c r="J56" s="27" t="str">
        <f t="shared" si="27"/>
        <v>Coface Chile</v>
      </c>
      <c r="K56" s="27" t="str">
        <f t="shared" si="27"/>
        <v>Consorcio Nacional</v>
      </c>
      <c r="L56" s="27" t="str">
        <f t="shared" si="27"/>
        <v>Contempora</v>
      </c>
      <c r="M56" s="27" t="str">
        <f t="shared" si="27"/>
        <v>Continental Crédito</v>
      </c>
      <c r="N56" s="27" t="str">
        <f t="shared" si="27"/>
        <v>Continental Generales</v>
      </c>
      <c r="O56" s="27" t="str">
        <f t="shared" si="27"/>
        <v>Everest Generales</v>
      </c>
      <c r="P56" s="27" t="str">
        <f t="shared" si="27"/>
        <v>FID Chile</v>
      </c>
      <c r="Q56" s="27" t="str">
        <f t="shared" si="27"/>
        <v>HDI Seguros</v>
      </c>
      <c r="R56" s="27" t="str">
        <f t="shared" si="27"/>
        <v>Konsegur</v>
      </c>
      <c r="S56" s="27" t="str">
        <f t="shared" si="27"/>
        <v>Liberty Seguros</v>
      </c>
      <c r="T56" s="27" t="str">
        <f t="shared" si="27"/>
        <v>M. de Carabineros</v>
      </c>
      <c r="U56" s="27" t="str">
        <f t="shared" si="27"/>
        <v>Mapfre</v>
      </c>
      <c r="V56" s="27" t="str">
        <f t="shared" si="27"/>
        <v>MetLife Generales</v>
      </c>
      <c r="W56" s="27" t="str">
        <f t="shared" si="27"/>
        <v>Orion Seguros</v>
      </c>
      <c r="X56" s="27" t="str">
        <f t="shared" si="27"/>
        <v>Orsan Crédito</v>
      </c>
      <c r="Y56" s="27" t="str">
        <f t="shared" si="27"/>
        <v>Porvenir</v>
      </c>
      <c r="Z56" s="27" t="str">
        <f t="shared" si="27"/>
        <v>Reale Chile</v>
      </c>
      <c r="AA56" s="27" t="str">
        <f t="shared" si="27"/>
        <v>Renta Nacional</v>
      </c>
      <c r="AB56" s="27" t="str">
        <f t="shared" si="27"/>
        <v>Solunión Chile</v>
      </c>
      <c r="AC56" s="27" t="str">
        <f t="shared" si="27"/>
        <v>Southbridge</v>
      </c>
      <c r="AD56" s="27" t="str">
        <f t="shared" si="27"/>
        <v>Starr International</v>
      </c>
      <c r="AE56" s="27" t="str">
        <f t="shared" si="27"/>
        <v>Suramericana</v>
      </c>
      <c r="AF56" s="27" t="str">
        <f t="shared" si="27"/>
        <v>Unnio</v>
      </c>
      <c r="AG56" s="27" t="str">
        <f t="shared" si="27"/>
        <v>Zenit Seguros</v>
      </c>
      <c r="AH56" s="27" t="str">
        <f t="shared" si="27"/>
        <v>Zurich Chile</v>
      </c>
      <c r="AI56" s="27" t="str">
        <f t="shared" si="27"/>
        <v>Zurich Santander</v>
      </c>
    </row>
    <row r="57" spans="1:37" s="4" customFormat="1" x14ac:dyDescent="0.2">
      <c r="C57" s="28" t="s">
        <v>53</v>
      </c>
      <c r="D57" s="23">
        <f ca="1">IF($C$58=D56,D55,0)</f>
        <v>297644.10144672275</v>
      </c>
      <c r="E57" s="23">
        <f t="shared" ref="E57:AI57" si="28">IF($C$58=E56,E55,0)</f>
        <v>0</v>
      </c>
      <c r="F57" s="23">
        <f t="shared" si="28"/>
        <v>0</v>
      </c>
      <c r="G57" s="23">
        <f t="shared" si="28"/>
        <v>0</v>
      </c>
      <c r="H57" s="23">
        <f t="shared" si="28"/>
        <v>0</v>
      </c>
      <c r="I57" s="23">
        <f t="shared" si="28"/>
        <v>0</v>
      </c>
      <c r="J57" s="23">
        <f t="shared" si="28"/>
        <v>0</v>
      </c>
      <c r="K57" s="23">
        <f t="shared" si="28"/>
        <v>0</v>
      </c>
      <c r="L57" s="23">
        <f t="shared" si="28"/>
        <v>0</v>
      </c>
      <c r="M57" s="23">
        <f t="shared" si="28"/>
        <v>0</v>
      </c>
      <c r="N57" s="23">
        <f t="shared" si="28"/>
        <v>0</v>
      </c>
      <c r="O57" s="23">
        <f t="shared" si="28"/>
        <v>0</v>
      </c>
      <c r="P57" s="23">
        <f t="shared" si="28"/>
        <v>0</v>
      </c>
      <c r="Q57" s="23">
        <f t="shared" si="28"/>
        <v>0</v>
      </c>
      <c r="R57" s="23">
        <f t="shared" si="28"/>
        <v>0</v>
      </c>
      <c r="S57" s="23">
        <f t="shared" si="28"/>
        <v>0</v>
      </c>
      <c r="T57" s="23">
        <f t="shared" si="28"/>
        <v>0</v>
      </c>
      <c r="U57" s="23">
        <f t="shared" si="28"/>
        <v>0</v>
      </c>
      <c r="V57" s="23">
        <f t="shared" si="28"/>
        <v>0</v>
      </c>
      <c r="W57" s="23">
        <f t="shared" si="28"/>
        <v>0</v>
      </c>
      <c r="X57" s="23">
        <f t="shared" si="28"/>
        <v>0</v>
      </c>
      <c r="Y57" s="23">
        <f t="shared" si="28"/>
        <v>0</v>
      </c>
      <c r="Z57" s="23">
        <f t="shared" si="28"/>
        <v>0</v>
      </c>
      <c r="AA57" s="23">
        <f t="shared" si="28"/>
        <v>0</v>
      </c>
      <c r="AB57" s="23">
        <f t="shared" si="28"/>
        <v>0</v>
      </c>
      <c r="AC57" s="23">
        <f t="shared" si="28"/>
        <v>0</v>
      </c>
      <c r="AD57" s="23">
        <f t="shared" si="28"/>
        <v>0</v>
      </c>
      <c r="AE57" s="23">
        <f t="shared" si="28"/>
        <v>0</v>
      </c>
      <c r="AF57" s="23">
        <f t="shared" si="28"/>
        <v>0</v>
      </c>
      <c r="AG57" s="23">
        <f t="shared" si="28"/>
        <v>0</v>
      </c>
      <c r="AH57" s="23">
        <f t="shared" si="28"/>
        <v>0</v>
      </c>
      <c r="AI57" s="23">
        <f t="shared" si="28"/>
        <v>0</v>
      </c>
    </row>
    <row r="58" spans="1:37" s="4" customFormat="1" x14ac:dyDescent="0.2">
      <c r="C58" s="25" t="s">
        <v>69</v>
      </c>
      <c r="D58" s="23">
        <v>1</v>
      </c>
      <c r="E58" s="23">
        <v>2</v>
      </c>
      <c r="F58" s="23">
        <v>3</v>
      </c>
      <c r="G58" s="23">
        <v>4</v>
      </c>
      <c r="H58" s="23">
        <v>5</v>
      </c>
      <c r="I58" s="23">
        <v>6</v>
      </c>
      <c r="J58" s="23">
        <v>7</v>
      </c>
      <c r="K58" s="23">
        <v>8</v>
      </c>
      <c r="L58" s="23">
        <v>9</v>
      </c>
      <c r="M58" s="23">
        <v>10</v>
      </c>
      <c r="N58" s="23">
        <v>11</v>
      </c>
      <c r="O58" s="23">
        <v>12</v>
      </c>
      <c r="P58" s="23">
        <v>13</v>
      </c>
      <c r="Q58" s="23">
        <v>15</v>
      </c>
      <c r="R58" s="23">
        <v>16</v>
      </c>
      <c r="S58" s="23">
        <v>17</v>
      </c>
      <c r="T58" s="23">
        <v>18</v>
      </c>
      <c r="U58" s="23">
        <v>19</v>
      </c>
      <c r="V58" s="23">
        <v>20</v>
      </c>
      <c r="W58" s="23">
        <v>21</v>
      </c>
      <c r="X58" s="23">
        <v>22</v>
      </c>
      <c r="Y58" s="23">
        <v>23</v>
      </c>
      <c r="Z58" s="23">
        <v>24</v>
      </c>
      <c r="AA58" s="23">
        <v>25</v>
      </c>
      <c r="AB58" s="23">
        <v>26</v>
      </c>
      <c r="AC58" s="23">
        <v>27</v>
      </c>
      <c r="AD58" s="23">
        <v>28</v>
      </c>
      <c r="AE58" s="23">
        <v>29</v>
      </c>
      <c r="AF58" s="23">
        <v>30</v>
      </c>
      <c r="AG58" s="23">
        <v>31</v>
      </c>
      <c r="AH58" s="23">
        <v>32</v>
      </c>
      <c r="AI58" s="23">
        <v>33</v>
      </c>
    </row>
    <row r="59" spans="1:37" s="29" customFormat="1" x14ac:dyDescent="0.2">
      <c r="B59" s="4"/>
      <c r="C59" s="23" t="s">
        <v>52</v>
      </c>
      <c r="D59" s="23">
        <f t="shared" ref="D59:AI59" ca="1" si="29">HLOOKUP(D58,$D$54:$AI$56,2,FALSE)</f>
        <v>10229795.652873548</v>
      </c>
      <c r="E59" s="23">
        <f t="shared" ca="1" si="29"/>
        <v>8282618.180908829</v>
      </c>
      <c r="F59" s="23">
        <f t="shared" ca="1" si="29"/>
        <v>6602971.8375095418</v>
      </c>
      <c r="G59" s="23">
        <f t="shared" ca="1" si="29"/>
        <v>5903479.0765590919</v>
      </c>
      <c r="H59" s="23">
        <f t="shared" ca="1" si="29"/>
        <v>5643618.752813316</v>
      </c>
      <c r="I59" s="23">
        <f t="shared" ca="1" si="29"/>
        <v>5231504.9786133813</v>
      </c>
      <c r="J59" s="23">
        <f t="shared" ca="1" si="29"/>
        <v>3248731.9975123275</v>
      </c>
      <c r="K59" s="23">
        <f t="shared" ca="1" si="29"/>
        <v>3198773.4768965845</v>
      </c>
      <c r="L59" s="23">
        <f t="shared" ca="1" si="29"/>
        <v>3128649.3159978893</v>
      </c>
      <c r="M59" s="23">
        <f t="shared" ca="1" si="29"/>
        <v>2892173.8241709033</v>
      </c>
      <c r="N59" s="23">
        <f t="shared" ca="1" si="29"/>
        <v>2606800.9609300089</v>
      </c>
      <c r="O59" s="23">
        <f t="shared" ca="1" si="29"/>
        <v>1454371.1551383345</v>
      </c>
      <c r="P59" s="23">
        <f t="shared" ca="1" si="29"/>
        <v>1317808.2195504364</v>
      </c>
      <c r="Q59" s="23">
        <f t="shared" ca="1" si="29"/>
        <v>1080934.3788530184</v>
      </c>
      <c r="R59" s="23">
        <f t="shared" ca="1" si="29"/>
        <v>835923.51158052322</v>
      </c>
      <c r="S59" s="23">
        <f t="shared" ca="1" si="29"/>
        <v>762616.77289303532</v>
      </c>
      <c r="T59" s="23">
        <f t="shared" ca="1" si="29"/>
        <v>713379.27596457454</v>
      </c>
      <c r="U59" s="23">
        <f t="shared" ca="1" si="29"/>
        <v>650480.62809464755</v>
      </c>
      <c r="V59" s="23">
        <f t="shared" ca="1" si="29"/>
        <v>620600.90199992736</v>
      </c>
      <c r="W59" s="23">
        <f t="shared" ca="1" si="29"/>
        <v>586530.64364261914</v>
      </c>
      <c r="X59" s="23">
        <f t="shared" ca="1" si="29"/>
        <v>547371.2779999437</v>
      </c>
      <c r="Y59" s="23">
        <f t="shared" ca="1" si="29"/>
        <v>542408.86495443422</v>
      </c>
      <c r="Z59" s="23">
        <f t="shared" ca="1" si="29"/>
        <v>456524.87567057647</v>
      </c>
      <c r="AA59" s="23">
        <f t="shared" ca="1" si="29"/>
        <v>432887.30763460096</v>
      </c>
      <c r="AB59" s="23">
        <f t="shared" ca="1" si="29"/>
        <v>397405.88039585657</v>
      </c>
      <c r="AC59" s="23">
        <f t="shared" ca="1" si="29"/>
        <v>297644.10144672275</v>
      </c>
      <c r="AD59" s="23">
        <f t="shared" ca="1" si="29"/>
        <v>274959.98843143828</v>
      </c>
      <c r="AE59" s="23">
        <f t="shared" ca="1" si="29"/>
        <v>265479.33967864816</v>
      </c>
      <c r="AF59" s="23">
        <f t="shared" ca="1" si="29"/>
        <v>241611.9225776174</v>
      </c>
      <c r="AG59" s="23">
        <f t="shared" ca="1" si="29"/>
        <v>137737.94923314874</v>
      </c>
      <c r="AH59" s="23">
        <f t="shared" ca="1" si="29"/>
        <v>115724.16590014228</v>
      </c>
      <c r="AI59" s="23" t="e">
        <f t="shared" ca="1" si="29"/>
        <v>#N/A</v>
      </c>
    </row>
    <row r="60" spans="1:37" s="4" customFormat="1" x14ac:dyDescent="0.2">
      <c r="C60" s="23" t="s">
        <v>54</v>
      </c>
      <c r="D60" s="27" t="str">
        <f t="shared" ref="D60:AI60" ca="1" si="30">HLOOKUP(D58,$D$54:$AI$56,3,FALSE)</f>
        <v>BCI Seguros</v>
      </c>
      <c r="E60" s="27" t="str">
        <f t="shared" ca="1" si="30"/>
        <v>HDI Seguros</v>
      </c>
      <c r="F60" s="27" t="str">
        <f t="shared" ca="1" si="30"/>
        <v>Liberty Seguros</v>
      </c>
      <c r="G60" s="27" t="str">
        <f t="shared" ca="1" si="30"/>
        <v>Chubb Generales</v>
      </c>
      <c r="H60" s="27" t="str">
        <f t="shared" ca="1" si="30"/>
        <v>Suramericana</v>
      </c>
      <c r="I60" s="27" t="str">
        <f t="shared" ca="1" si="30"/>
        <v>BNP Paribas Cardif</v>
      </c>
      <c r="J60" s="27" t="str">
        <f t="shared" ca="1" si="30"/>
        <v>Zurich Chile</v>
      </c>
      <c r="K60" s="27" t="str">
        <f t="shared" ca="1" si="30"/>
        <v>Zurich Santander</v>
      </c>
      <c r="L60" s="27" t="str">
        <f t="shared" ca="1" si="30"/>
        <v>Southbridge</v>
      </c>
      <c r="M60" s="27" t="str">
        <f t="shared" ca="1" si="30"/>
        <v>Mapfre</v>
      </c>
      <c r="N60" s="27" t="str">
        <f t="shared" ca="1" si="30"/>
        <v>Continental Generales</v>
      </c>
      <c r="O60" s="27" t="str">
        <f t="shared" ca="1" si="30"/>
        <v>Consorcio Nacional</v>
      </c>
      <c r="P60" s="27" t="str">
        <f t="shared" ca="1" si="30"/>
        <v>Everest Generales</v>
      </c>
      <c r="Q60" s="27" t="str">
        <f t="shared" ca="1" si="30"/>
        <v>Reale Chile</v>
      </c>
      <c r="R60" s="27" t="str">
        <f t="shared" ca="1" si="30"/>
        <v>Continental Crédito</v>
      </c>
      <c r="S60" s="27" t="str">
        <f t="shared" ca="1" si="30"/>
        <v>Zenit Seguros</v>
      </c>
      <c r="T60" s="27" t="str">
        <f t="shared" ca="1" si="30"/>
        <v>Orion Seguros</v>
      </c>
      <c r="U60" s="27" t="str">
        <f t="shared" ca="1" si="30"/>
        <v>Starr International</v>
      </c>
      <c r="V60" s="27" t="str">
        <f t="shared" ca="1" si="30"/>
        <v>FID Chile</v>
      </c>
      <c r="W60" s="27" t="str">
        <f t="shared" ca="1" si="30"/>
        <v>Coface Chile</v>
      </c>
      <c r="X60" s="27" t="str">
        <f t="shared" ca="1" si="30"/>
        <v>AVLA Crédito</v>
      </c>
      <c r="Y60" s="27" t="str">
        <f t="shared" ca="1" si="30"/>
        <v>M. de Carabineros</v>
      </c>
      <c r="Z60" s="27" t="str">
        <f t="shared" ca="1" si="30"/>
        <v>Orsan Crédito</v>
      </c>
      <c r="AA60" s="27" t="str">
        <f t="shared" ca="1" si="30"/>
        <v>Porvenir</v>
      </c>
      <c r="AB60" s="27" t="str">
        <f t="shared" ca="1" si="30"/>
        <v>Unnio</v>
      </c>
      <c r="AC60" s="27" t="str">
        <f t="shared" ca="1" si="30"/>
        <v>Assurant Chile</v>
      </c>
      <c r="AD60" s="27" t="str">
        <f t="shared" ca="1" si="30"/>
        <v>Cesce Chile</v>
      </c>
      <c r="AE60" s="27" t="str">
        <f t="shared" ca="1" si="30"/>
        <v>MetLife Generales</v>
      </c>
      <c r="AF60" s="27" t="str">
        <f t="shared" ca="1" si="30"/>
        <v>Solunión Chile</v>
      </c>
      <c r="AG60" s="27" t="str">
        <f t="shared" ca="1" si="30"/>
        <v>Contempora</v>
      </c>
      <c r="AH60" s="27" t="str">
        <f t="shared" ca="1" si="30"/>
        <v>Konsegur</v>
      </c>
      <c r="AI60" s="27" t="e">
        <f t="shared" ca="1" si="30"/>
        <v>#N/A</v>
      </c>
    </row>
    <row r="61" spans="1:37" s="4" customFormat="1" x14ac:dyDescent="0.2">
      <c r="C61" s="26"/>
      <c r="D61" s="23">
        <f t="shared" ref="D61:AI61" ca="1" si="31">IF($C$58=D60,D59,0)</f>
        <v>0</v>
      </c>
      <c r="E61" s="23">
        <f t="shared" ca="1" si="31"/>
        <v>0</v>
      </c>
      <c r="F61" s="23">
        <f t="shared" ca="1" si="31"/>
        <v>0</v>
      </c>
      <c r="G61" s="23">
        <f t="shared" ca="1" si="31"/>
        <v>0</v>
      </c>
      <c r="H61" s="23">
        <f t="shared" ca="1" si="31"/>
        <v>0</v>
      </c>
      <c r="I61" s="23">
        <f t="shared" ca="1" si="31"/>
        <v>0</v>
      </c>
      <c r="J61" s="23">
        <f t="shared" ca="1" si="31"/>
        <v>0</v>
      </c>
      <c r="K61" s="23">
        <f t="shared" ca="1" si="31"/>
        <v>0</v>
      </c>
      <c r="L61" s="23">
        <f t="shared" ca="1" si="31"/>
        <v>0</v>
      </c>
      <c r="M61" s="23">
        <f t="shared" ca="1" si="31"/>
        <v>0</v>
      </c>
      <c r="N61" s="23">
        <f t="shared" ca="1" si="31"/>
        <v>0</v>
      </c>
      <c r="O61" s="23">
        <f t="shared" ca="1" si="31"/>
        <v>0</v>
      </c>
      <c r="P61" s="23">
        <f t="shared" ca="1" si="31"/>
        <v>0</v>
      </c>
      <c r="Q61" s="23">
        <f t="shared" ca="1" si="31"/>
        <v>0</v>
      </c>
      <c r="R61" s="23">
        <f t="shared" ca="1" si="31"/>
        <v>0</v>
      </c>
      <c r="S61" s="23">
        <f t="shared" ca="1" si="31"/>
        <v>0</v>
      </c>
      <c r="T61" s="23">
        <f t="shared" ca="1" si="31"/>
        <v>0</v>
      </c>
      <c r="U61" s="23">
        <f t="shared" ca="1" si="31"/>
        <v>0</v>
      </c>
      <c r="V61" s="23">
        <f t="shared" ca="1" si="31"/>
        <v>0</v>
      </c>
      <c r="W61" s="23">
        <f t="shared" ca="1" si="31"/>
        <v>0</v>
      </c>
      <c r="X61" s="23">
        <f t="shared" ca="1" si="31"/>
        <v>0</v>
      </c>
      <c r="Y61" s="23">
        <f t="shared" ca="1" si="31"/>
        <v>0</v>
      </c>
      <c r="Z61" s="23">
        <f t="shared" ca="1" si="31"/>
        <v>0</v>
      </c>
      <c r="AA61" s="23">
        <f t="shared" ca="1" si="31"/>
        <v>0</v>
      </c>
      <c r="AB61" s="23">
        <f t="shared" ca="1" si="31"/>
        <v>0</v>
      </c>
      <c r="AC61" s="23">
        <f t="shared" ca="1" si="31"/>
        <v>297644.10144672275</v>
      </c>
      <c r="AD61" s="23">
        <f t="shared" ca="1" si="31"/>
        <v>0</v>
      </c>
      <c r="AE61" s="23">
        <f t="shared" ca="1" si="31"/>
        <v>0</v>
      </c>
      <c r="AF61" s="23">
        <f t="shared" ca="1" si="31"/>
        <v>0</v>
      </c>
      <c r="AG61" s="23">
        <f t="shared" ca="1" si="31"/>
        <v>0</v>
      </c>
      <c r="AH61" s="23">
        <f t="shared" ca="1" si="31"/>
        <v>0</v>
      </c>
      <c r="AI61" s="23" t="e">
        <f t="shared" ca="1" si="31"/>
        <v>#N/A</v>
      </c>
    </row>
    <row r="62" spans="1:37" s="24" customFormat="1" x14ac:dyDescent="0.2">
      <c r="B62" s="4"/>
      <c r="C62" s="26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30"/>
      <c r="AI62" s="30"/>
    </row>
    <row r="63" spans="1:37" s="24" customFormat="1" x14ac:dyDescent="0.2">
      <c r="B63" s="4"/>
      <c r="C63" s="26"/>
      <c r="D63" s="27" t="str">
        <f t="shared" ref="D63:AI63" ca="1" si="32">IF($C$55=$C$59,D60,D56)</f>
        <v>BCI Seguros</v>
      </c>
      <c r="E63" s="27" t="str">
        <f t="shared" ca="1" si="32"/>
        <v>HDI Seguros</v>
      </c>
      <c r="F63" s="27" t="str">
        <f t="shared" ca="1" si="32"/>
        <v>Liberty Seguros</v>
      </c>
      <c r="G63" s="27" t="str">
        <f t="shared" ca="1" si="32"/>
        <v>Chubb Generales</v>
      </c>
      <c r="H63" s="27" t="str">
        <f t="shared" ca="1" si="32"/>
        <v>Suramericana</v>
      </c>
      <c r="I63" s="27" t="str">
        <f t="shared" ca="1" si="32"/>
        <v>BNP Paribas Cardif</v>
      </c>
      <c r="J63" s="27" t="str">
        <f t="shared" ca="1" si="32"/>
        <v>Zurich Chile</v>
      </c>
      <c r="K63" s="27" t="str">
        <f t="shared" ca="1" si="32"/>
        <v>Zurich Santander</v>
      </c>
      <c r="L63" s="27" t="str">
        <f t="shared" ca="1" si="32"/>
        <v>Southbridge</v>
      </c>
      <c r="M63" s="27" t="str">
        <f t="shared" ca="1" si="32"/>
        <v>Mapfre</v>
      </c>
      <c r="N63" s="27" t="str">
        <f t="shared" ca="1" si="32"/>
        <v>Continental Generales</v>
      </c>
      <c r="O63" s="27" t="str">
        <f t="shared" ca="1" si="32"/>
        <v>Consorcio Nacional</v>
      </c>
      <c r="P63" s="27" t="str">
        <f t="shared" ca="1" si="32"/>
        <v>Everest Generales</v>
      </c>
      <c r="Q63" s="27" t="str">
        <f t="shared" ca="1" si="32"/>
        <v>Reale Chile</v>
      </c>
      <c r="R63" s="27" t="str">
        <f t="shared" ca="1" si="32"/>
        <v>Continental Crédito</v>
      </c>
      <c r="S63" s="27" t="str">
        <f t="shared" ca="1" si="32"/>
        <v>Zenit Seguros</v>
      </c>
      <c r="T63" s="27" t="str">
        <f t="shared" ca="1" si="32"/>
        <v>Orion Seguros</v>
      </c>
      <c r="U63" s="27" t="str">
        <f t="shared" ca="1" si="32"/>
        <v>Starr International</v>
      </c>
      <c r="V63" s="27" t="str">
        <f t="shared" ca="1" si="32"/>
        <v>FID Chile</v>
      </c>
      <c r="W63" s="27" t="str">
        <f t="shared" ca="1" si="32"/>
        <v>Coface Chile</v>
      </c>
      <c r="X63" s="27" t="str">
        <f t="shared" ca="1" si="32"/>
        <v>AVLA Crédito</v>
      </c>
      <c r="Y63" s="27" t="str">
        <f t="shared" ca="1" si="32"/>
        <v>M. de Carabineros</v>
      </c>
      <c r="Z63" s="27" t="str">
        <f t="shared" ca="1" si="32"/>
        <v>Orsan Crédito</v>
      </c>
      <c r="AA63" s="27" t="str">
        <f t="shared" ca="1" si="32"/>
        <v>Porvenir</v>
      </c>
      <c r="AB63" s="27" t="str">
        <f t="shared" ca="1" si="32"/>
        <v>Unnio</v>
      </c>
      <c r="AC63" s="27" t="str">
        <f t="shared" ca="1" si="32"/>
        <v>Assurant Chile</v>
      </c>
      <c r="AD63" s="27" t="str">
        <f t="shared" ca="1" si="32"/>
        <v>Cesce Chile</v>
      </c>
      <c r="AE63" s="27" t="str">
        <f t="shared" ca="1" si="32"/>
        <v>MetLife Generales</v>
      </c>
      <c r="AF63" s="27" t="str">
        <f t="shared" ca="1" si="32"/>
        <v>Solunión Chile</v>
      </c>
      <c r="AG63" s="27" t="str">
        <f t="shared" ca="1" si="32"/>
        <v>Contempora</v>
      </c>
      <c r="AH63" s="27" t="str">
        <f t="shared" ca="1" si="32"/>
        <v>Konsegur</v>
      </c>
      <c r="AI63" s="27" t="e">
        <f t="shared" ca="1" si="32"/>
        <v>#N/A</v>
      </c>
    </row>
    <row r="64" spans="1:37" s="24" customFormat="1" x14ac:dyDescent="0.2">
      <c r="B64" s="4"/>
      <c r="C64" s="26"/>
      <c r="D64" s="27">
        <f t="shared" ref="D64:AI64" ca="1" si="33">IF($C$55=$C$59,D59,D55)</f>
        <v>10229795.652873548</v>
      </c>
      <c r="E64" s="27">
        <f t="shared" ca="1" si="33"/>
        <v>8282618.180908829</v>
      </c>
      <c r="F64" s="27">
        <f t="shared" ca="1" si="33"/>
        <v>6602971.8375095418</v>
      </c>
      <c r="G64" s="27">
        <f t="shared" ca="1" si="33"/>
        <v>5903479.0765590919</v>
      </c>
      <c r="H64" s="27">
        <f t="shared" ca="1" si="33"/>
        <v>5643618.752813316</v>
      </c>
      <c r="I64" s="27">
        <f t="shared" ca="1" si="33"/>
        <v>5231504.9786133813</v>
      </c>
      <c r="J64" s="27">
        <f t="shared" ca="1" si="33"/>
        <v>3248731.9975123275</v>
      </c>
      <c r="K64" s="27">
        <f t="shared" ca="1" si="33"/>
        <v>3198773.4768965845</v>
      </c>
      <c r="L64" s="27">
        <f t="shared" ca="1" si="33"/>
        <v>3128649.3159978893</v>
      </c>
      <c r="M64" s="27">
        <f t="shared" ca="1" si="33"/>
        <v>2892173.8241709033</v>
      </c>
      <c r="N64" s="27">
        <f t="shared" ca="1" si="33"/>
        <v>2606800.9609300089</v>
      </c>
      <c r="O64" s="27">
        <f t="shared" ca="1" si="33"/>
        <v>1454371.1551383345</v>
      </c>
      <c r="P64" s="27">
        <f t="shared" ca="1" si="33"/>
        <v>1317808.2195504364</v>
      </c>
      <c r="Q64" s="27">
        <f t="shared" ca="1" si="33"/>
        <v>1080934.3788530184</v>
      </c>
      <c r="R64" s="27">
        <f t="shared" ca="1" si="33"/>
        <v>835923.51158052322</v>
      </c>
      <c r="S64" s="27">
        <f t="shared" ca="1" si="33"/>
        <v>762616.77289303532</v>
      </c>
      <c r="T64" s="27">
        <f t="shared" ca="1" si="33"/>
        <v>713379.27596457454</v>
      </c>
      <c r="U64" s="27">
        <f t="shared" ca="1" si="33"/>
        <v>650480.62809464755</v>
      </c>
      <c r="V64" s="27">
        <f t="shared" ca="1" si="33"/>
        <v>620600.90199992736</v>
      </c>
      <c r="W64" s="27">
        <f t="shared" ca="1" si="33"/>
        <v>586530.64364261914</v>
      </c>
      <c r="X64" s="27">
        <f t="shared" ca="1" si="33"/>
        <v>547371.2779999437</v>
      </c>
      <c r="Y64" s="27">
        <f t="shared" ca="1" si="33"/>
        <v>542408.86495443422</v>
      </c>
      <c r="Z64" s="27">
        <f t="shared" ca="1" si="33"/>
        <v>456524.87567057647</v>
      </c>
      <c r="AA64" s="27">
        <f t="shared" ca="1" si="33"/>
        <v>432887.30763460096</v>
      </c>
      <c r="AB64" s="27">
        <f t="shared" ca="1" si="33"/>
        <v>397405.88039585657</v>
      </c>
      <c r="AC64" s="27">
        <f t="shared" ca="1" si="33"/>
        <v>297644.10144672275</v>
      </c>
      <c r="AD64" s="27">
        <f t="shared" ca="1" si="33"/>
        <v>274959.98843143828</v>
      </c>
      <c r="AE64" s="27">
        <f t="shared" ca="1" si="33"/>
        <v>265479.33967864816</v>
      </c>
      <c r="AF64" s="27">
        <f t="shared" ca="1" si="33"/>
        <v>241611.9225776174</v>
      </c>
      <c r="AG64" s="27">
        <f t="shared" ca="1" si="33"/>
        <v>137737.94923314874</v>
      </c>
      <c r="AH64" s="27">
        <f t="shared" ca="1" si="33"/>
        <v>115724.16590014228</v>
      </c>
      <c r="AI64" s="27" t="e">
        <f t="shared" ca="1" si="33"/>
        <v>#N/A</v>
      </c>
    </row>
    <row r="65" spans="2:35" s="24" customFormat="1" ht="14.4" x14ac:dyDescent="0.3">
      <c r="B65" s="31"/>
      <c r="C65" s="31"/>
      <c r="D65" s="27">
        <f t="shared" ref="D65:AI65" ca="1" si="34">IF($C$55=$C$59,D61,D57)</f>
        <v>0</v>
      </c>
      <c r="E65" s="27">
        <f t="shared" ca="1" si="34"/>
        <v>0</v>
      </c>
      <c r="F65" s="27">
        <f t="shared" ca="1" si="34"/>
        <v>0</v>
      </c>
      <c r="G65" s="27">
        <f t="shared" ca="1" si="34"/>
        <v>0</v>
      </c>
      <c r="H65" s="27">
        <f t="shared" ca="1" si="34"/>
        <v>0</v>
      </c>
      <c r="I65" s="27">
        <f t="shared" ca="1" si="34"/>
        <v>0</v>
      </c>
      <c r="J65" s="27">
        <f t="shared" ca="1" si="34"/>
        <v>0</v>
      </c>
      <c r="K65" s="27">
        <f t="shared" ca="1" si="34"/>
        <v>0</v>
      </c>
      <c r="L65" s="27">
        <f t="shared" ca="1" si="34"/>
        <v>0</v>
      </c>
      <c r="M65" s="27">
        <f t="shared" ca="1" si="34"/>
        <v>0</v>
      </c>
      <c r="N65" s="27">
        <f t="shared" ca="1" si="34"/>
        <v>0</v>
      </c>
      <c r="O65" s="27">
        <f t="shared" ca="1" si="34"/>
        <v>0</v>
      </c>
      <c r="P65" s="27">
        <f t="shared" ca="1" si="34"/>
        <v>0</v>
      </c>
      <c r="Q65" s="27">
        <f t="shared" ca="1" si="34"/>
        <v>0</v>
      </c>
      <c r="R65" s="27">
        <f t="shared" ca="1" si="34"/>
        <v>0</v>
      </c>
      <c r="S65" s="27">
        <f t="shared" ca="1" si="34"/>
        <v>0</v>
      </c>
      <c r="T65" s="27">
        <f t="shared" ca="1" si="34"/>
        <v>0</v>
      </c>
      <c r="U65" s="27">
        <f t="shared" ca="1" si="34"/>
        <v>0</v>
      </c>
      <c r="V65" s="27">
        <f t="shared" ca="1" si="34"/>
        <v>0</v>
      </c>
      <c r="W65" s="27">
        <f t="shared" ca="1" si="34"/>
        <v>0</v>
      </c>
      <c r="X65" s="27">
        <f t="shared" ca="1" si="34"/>
        <v>0</v>
      </c>
      <c r="Y65" s="27">
        <f t="shared" ca="1" si="34"/>
        <v>0</v>
      </c>
      <c r="Z65" s="27">
        <f t="shared" ca="1" si="34"/>
        <v>0</v>
      </c>
      <c r="AA65" s="27">
        <f t="shared" ca="1" si="34"/>
        <v>0</v>
      </c>
      <c r="AB65" s="27">
        <f t="shared" ca="1" si="34"/>
        <v>0</v>
      </c>
      <c r="AC65" s="27">
        <f t="shared" ca="1" si="34"/>
        <v>297644.10144672275</v>
      </c>
      <c r="AD65" s="27">
        <f t="shared" ca="1" si="34"/>
        <v>0</v>
      </c>
      <c r="AE65" s="27">
        <f t="shared" ca="1" si="34"/>
        <v>0</v>
      </c>
      <c r="AF65" s="27">
        <f t="shared" ca="1" si="34"/>
        <v>0</v>
      </c>
      <c r="AG65" s="27">
        <f t="shared" ca="1" si="34"/>
        <v>0</v>
      </c>
      <c r="AH65" s="27">
        <f t="shared" ca="1" si="34"/>
        <v>0</v>
      </c>
      <c r="AI65" s="27" t="e">
        <f t="shared" ca="1" si="34"/>
        <v>#N/A</v>
      </c>
    </row>
    <row r="66" spans="2:35" s="24" customFormat="1" ht="14.4" x14ac:dyDescent="0.3">
      <c r="B66" s="31"/>
      <c r="C66" s="31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</row>
    <row r="67" spans="2:35" s="4" customFormat="1" ht="14.4" x14ac:dyDescent="0.3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</row>
    <row r="68" spans="2:35" s="4" customFormat="1" ht="14.4" x14ac:dyDescent="0.3"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2:35" s="29" customFormat="1" ht="14.4" x14ac:dyDescent="0.3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</row>
    <row r="70" spans="2:35" s="4" customFormat="1" ht="14.4" x14ac:dyDescent="0.3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2:35" s="4" customFormat="1" ht="14.4" x14ac:dyDescent="0.3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2:35" s="4" customFormat="1" ht="14.4" x14ac:dyDescent="0.3"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2:35" s="4" customFormat="1" ht="14.4" x14ac:dyDescent="0.3"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2:35" s="4" customFormat="1" ht="14.4" x14ac:dyDescent="0.3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2:35" s="29" customFormat="1" ht="14.4" x14ac:dyDescent="0.3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2:35" s="24" customFormat="1" ht="14.4" x14ac:dyDescent="0.3"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</row>
    <row r="77" spans="2:35" s="24" customFormat="1" ht="14.4" x14ac:dyDescent="0.3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</row>
    <row r="78" spans="2:35" s="4" customFormat="1" ht="14.4" x14ac:dyDescent="0.3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</row>
    <row r="79" spans="2:35" s="4" customFormat="1" ht="14.4" x14ac:dyDescent="0.3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</row>
    <row r="80" spans="2:35" s="4" customFormat="1" ht="14.4" x14ac:dyDescent="0.3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</row>
    <row r="81" spans="2:14" s="4" customFormat="1" ht="14.4" x14ac:dyDescent="0.3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2:14" s="4" customFormat="1" ht="14.4" x14ac:dyDescent="0.3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</row>
    <row r="83" spans="2:14" s="4" customFormat="1" ht="14.4" x14ac:dyDescent="0.3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2:14" ht="14.4" x14ac:dyDescent="0.3">
      <c r="B84" s="31"/>
      <c r="C84"/>
      <c r="D84"/>
      <c r="E84"/>
      <c r="F84"/>
      <c r="G84"/>
      <c r="H84"/>
      <c r="I84"/>
      <c r="J84"/>
      <c r="K84"/>
      <c r="L84"/>
      <c r="M84"/>
      <c r="N84"/>
    </row>
    <row r="85" spans="2:14" ht="14.4" x14ac:dyDescent="0.3">
      <c r="B85" s="31"/>
      <c r="C85"/>
      <c r="D85"/>
      <c r="E85"/>
      <c r="F85"/>
      <c r="G85"/>
      <c r="H85"/>
      <c r="I85"/>
      <c r="J85"/>
      <c r="K85"/>
      <c r="L85"/>
      <c r="M85"/>
      <c r="N85"/>
    </row>
    <row r="86" spans="2:14" ht="14.4" x14ac:dyDescent="0.3">
      <c r="B86" s="31"/>
      <c r="C86"/>
      <c r="D86"/>
      <c r="E86"/>
      <c r="F86"/>
      <c r="G86"/>
      <c r="H86"/>
      <c r="I86"/>
      <c r="J86"/>
      <c r="K86"/>
      <c r="L86"/>
      <c r="M86"/>
      <c r="N86"/>
    </row>
    <row r="87" spans="2:14" ht="14.4" x14ac:dyDescent="0.3">
      <c r="B87" s="31"/>
      <c r="C87"/>
      <c r="D87"/>
      <c r="E87"/>
      <c r="F87"/>
      <c r="G87"/>
      <c r="H87"/>
      <c r="I87"/>
      <c r="J87"/>
      <c r="K87"/>
      <c r="L87"/>
      <c r="M87"/>
      <c r="N87"/>
    </row>
    <row r="88" spans="2:14" ht="14.4" x14ac:dyDescent="0.3">
      <c r="B88" s="31"/>
      <c r="C88"/>
      <c r="D88"/>
      <c r="E88"/>
      <c r="F88"/>
      <c r="G88"/>
      <c r="H88"/>
      <c r="I88"/>
      <c r="J88"/>
      <c r="K88"/>
      <c r="L88"/>
      <c r="M88"/>
      <c r="N88"/>
    </row>
    <row r="89" spans="2:14" ht="14.4" x14ac:dyDescent="0.3">
      <c r="B89" s="31"/>
      <c r="C89"/>
      <c r="D89"/>
      <c r="E89"/>
      <c r="F89"/>
      <c r="G89"/>
      <c r="H89"/>
      <c r="I89"/>
      <c r="J89"/>
      <c r="K89"/>
      <c r="L89"/>
      <c r="M89"/>
      <c r="N89"/>
    </row>
    <row r="90" spans="2:14" ht="14.4" x14ac:dyDescent="0.3">
      <c r="B90" s="31"/>
      <c r="C90"/>
      <c r="D90"/>
      <c r="E90"/>
      <c r="F90"/>
      <c r="G90"/>
      <c r="H90"/>
      <c r="I90"/>
      <c r="J90"/>
      <c r="K90"/>
      <c r="L90"/>
      <c r="M90"/>
      <c r="N90"/>
    </row>
    <row r="91" spans="2:14" ht="14.4" x14ac:dyDescent="0.3">
      <c r="B91" s="31"/>
      <c r="C91"/>
      <c r="D91"/>
      <c r="E91"/>
      <c r="F91"/>
      <c r="G91"/>
      <c r="H91"/>
      <c r="I91"/>
      <c r="J91"/>
      <c r="K91"/>
      <c r="L91"/>
      <c r="M91"/>
      <c r="N91"/>
    </row>
    <row r="92" spans="2:14" ht="14.4" x14ac:dyDescent="0.3">
      <c r="B92" s="31"/>
      <c r="C92"/>
      <c r="D92"/>
      <c r="E92"/>
      <c r="F92"/>
      <c r="G92"/>
      <c r="H92"/>
      <c r="I92"/>
      <c r="J92"/>
      <c r="K92"/>
      <c r="L92"/>
      <c r="M92"/>
      <c r="N92"/>
    </row>
    <row r="93" spans="2:14" ht="14.4" x14ac:dyDescent="0.3">
      <c r="B93" s="31"/>
      <c r="C93"/>
      <c r="D93"/>
      <c r="E93"/>
      <c r="F93"/>
      <c r="G93"/>
      <c r="H93"/>
      <c r="I93"/>
      <c r="J93"/>
      <c r="K93"/>
      <c r="L93"/>
      <c r="M93"/>
      <c r="N93"/>
    </row>
    <row r="94" spans="2:14" ht="14.4" x14ac:dyDescent="0.3">
      <c r="B94" s="31"/>
      <c r="C94"/>
      <c r="D94"/>
      <c r="E94"/>
      <c r="F94"/>
      <c r="G94"/>
      <c r="H94"/>
      <c r="I94"/>
      <c r="J94"/>
      <c r="K94"/>
      <c r="L94"/>
      <c r="M94"/>
      <c r="N94"/>
    </row>
    <row r="95" spans="2:14" ht="14.4" x14ac:dyDescent="0.3">
      <c r="B95" s="31"/>
      <c r="C95"/>
      <c r="D95"/>
      <c r="E95"/>
      <c r="F95"/>
      <c r="G95"/>
      <c r="H95"/>
      <c r="I95"/>
      <c r="J95"/>
      <c r="K95"/>
      <c r="L95"/>
      <c r="M95"/>
      <c r="N95"/>
    </row>
    <row r="96" spans="2:14" ht="14.4" x14ac:dyDescent="0.3">
      <c r="B96" s="31"/>
      <c r="C96"/>
      <c r="D96"/>
      <c r="E96"/>
      <c r="F96"/>
      <c r="G96"/>
      <c r="H96"/>
      <c r="I96"/>
      <c r="J96"/>
      <c r="K96"/>
      <c r="L96"/>
      <c r="M96"/>
      <c r="N96"/>
    </row>
    <row r="97" spans="2:14" ht="14.4" x14ac:dyDescent="0.3">
      <c r="B97" s="31"/>
      <c r="C97"/>
      <c r="D97"/>
      <c r="E97"/>
      <c r="F97"/>
      <c r="G97"/>
      <c r="H97"/>
      <c r="I97"/>
      <c r="J97"/>
      <c r="K97"/>
      <c r="L97"/>
      <c r="M97"/>
      <c r="N97"/>
    </row>
    <row r="98" spans="2:14" ht="14.4" x14ac:dyDescent="0.3">
      <c r="B98" s="31"/>
      <c r="C98"/>
      <c r="D98"/>
      <c r="E98"/>
      <c r="F98"/>
      <c r="G98"/>
      <c r="H98"/>
      <c r="I98"/>
      <c r="J98"/>
      <c r="K98"/>
      <c r="L98"/>
      <c r="M98"/>
      <c r="N98"/>
    </row>
    <row r="99" spans="2:14" ht="14.4" x14ac:dyDescent="0.3">
      <c r="B99" s="31"/>
      <c r="C99"/>
      <c r="D99"/>
      <c r="E99"/>
      <c r="F99"/>
      <c r="G99"/>
      <c r="H99"/>
      <c r="I99"/>
      <c r="J99"/>
      <c r="K99"/>
      <c r="L99"/>
      <c r="M99"/>
      <c r="N99"/>
    </row>
    <row r="100" spans="2:14" ht="14.4" x14ac:dyDescent="0.3">
      <c r="B100" s="31"/>
      <c r="C100"/>
      <c r="D100"/>
      <c r="E100"/>
      <c r="F100"/>
      <c r="G100"/>
      <c r="H100"/>
      <c r="I100"/>
      <c r="J100"/>
      <c r="K100"/>
      <c r="L100"/>
      <c r="M100"/>
      <c r="N100"/>
    </row>
    <row r="101" spans="2:14" ht="14.4" x14ac:dyDescent="0.3">
      <c r="B101" s="3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2:14" ht="14.4" x14ac:dyDescent="0.3">
      <c r="B102" s="31"/>
      <c r="C102"/>
      <c r="D102"/>
      <c r="E102"/>
      <c r="F102"/>
      <c r="G102"/>
      <c r="H102"/>
      <c r="I102"/>
      <c r="J102"/>
      <c r="K102"/>
      <c r="L102"/>
      <c r="M102"/>
      <c r="N102"/>
    </row>
    <row r="103" spans="2:14" ht="14.4" x14ac:dyDescent="0.3">
      <c r="B103" s="31"/>
      <c r="C103"/>
      <c r="D103"/>
      <c r="E103"/>
      <c r="F103"/>
      <c r="G103"/>
      <c r="H103"/>
      <c r="I103"/>
      <c r="J103"/>
      <c r="K103"/>
      <c r="L103"/>
      <c r="M103"/>
      <c r="N103"/>
    </row>
    <row r="104" spans="2:14" ht="14.4" x14ac:dyDescent="0.3">
      <c r="B104" s="31"/>
      <c r="C104"/>
      <c r="D104"/>
      <c r="E104"/>
      <c r="F104"/>
      <c r="G104"/>
      <c r="H104"/>
      <c r="I104"/>
      <c r="J104"/>
      <c r="K104"/>
      <c r="L104"/>
      <c r="M104"/>
      <c r="N104"/>
    </row>
    <row r="105" spans="2:14" ht="14.4" x14ac:dyDescent="0.3">
      <c r="B105" s="31"/>
      <c r="C105"/>
      <c r="D105"/>
      <c r="E105"/>
      <c r="F105"/>
      <c r="G105"/>
      <c r="H105"/>
      <c r="I105"/>
      <c r="J105"/>
      <c r="K105"/>
      <c r="L105"/>
      <c r="M105"/>
      <c r="N105"/>
    </row>
    <row r="106" spans="2:14" ht="14.4" x14ac:dyDescent="0.3">
      <c r="B106" s="31"/>
      <c r="C106"/>
      <c r="D106"/>
      <c r="E106"/>
      <c r="F106"/>
      <c r="G106"/>
      <c r="H106"/>
      <c r="I106"/>
      <c r="J106"/>
      <c r="K106"/>
      <c r="L106"/>
      <c r="M106"/>
      <c r="N106"/>
    </row>
    <row r="107" spans="2:14" ht="14.4" x14ac:dyDescent="0.3">
      <c r="B107" s="31"/>
      <c r="C107"/>
      <c r="D107"/>
      <c r="E107"/>
      <c r="F107"/>
      <c r="G107"/>
      <c r="H107"/>
      <c r="I107"/>
      <c r="J107"/>
      <c r="K107"/>
      <c r="L107"/>
      <c r="M107"/>
      <c r="N107"/>
    </row>
    <row r="108" spans="2:14" ht="14.4" x14ac:dyDescent="0.3">
      <c r="B108" s="31"/>
      <c r="C108"/>
      <c r="D108"/>
      <c r="E108"/>
      <c r="F108"/>
      <c r="G108"/>
      <c r="H108"/>
      <c r="I108"/>
      <c r="J108"/>
      <c r="K108"/>
      <c r="L108"/>
      <c r="M108"/>
      <c r="N108"/>
    </row>
    <row r="109" spans="2:14" ht="14.4" x14ac:dyDescent="0.3">
      <c r="B109" s="31"/>
      <c r="C109"/>
      <c r="D109"/>
      <c r="E109"/>
      <c r="F109"/>
      <c r="G109"/>
      <c r="H109"/>
      <c r="I109"/>
      <c r="J109"/>
      <c r="K109"/>
      <c r="L109"/>
      <c r="M109"/>
      <c r="N109"/>
    </row>
    <row r="110" spans="2:14" ht="14.4" x14ac:dyDescent="0.3">
      <c r="B110" s="31"/>
      <c r="C110"/>
      <c r="D110"/>
      <c r="E110"/>
      <c r="F110"/>
      <c r="G110"/>
      <c r="H110"/>
      <c r="I110"/>
      <c r="J110"/>
      <c r="K110"/>
      <c r="L110"/>
      <c r="M110"/>
      <c r="N110"/>
    </row>
    <row r="111" spans="2:14" ht="14.4" x14ac:dyDescent="0.3">
      <c r="B111" s="3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2:14" ht="14.4" x14ac:dyDescent="0.3">
      <c r="B112" s="31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 ht="14.4" x14ac:dyDescent="0.3">
      <c r="B113" s="31"/>
      <c r="C113"/>
      <c r="D113"/>
      <c r="E113"/>
      <c r="F113"/>
      <c r="G113"/>
      <c r="H113"/>
      <c r="I113"/>
      <c r="J113"/>
      <c r="K113"/>
      <c r="L113"/>
      <c r="M113"/>
      <c r="N113"/>
    </row>
    <row r="114" spans="2:14" ht="14.4" x14ac:dyDescent="0.3">
      <c r="B114" s="31"/>
      <c r="C114"/>
      <c r="D114"/>
      <c r="E114"/>
      <c r="F114"/>
      <c r="G114"/>
      <c r="H114"/>
      <c r="I114"/>
      <c r="J114"/>
      <c r="K114"/>
      <c r="L114"/>
      <c r="M114"/>
      <c r="N114"/>
    </row>
    <row r="115" spans="2:14" ht="14.4" x14ac:dyDescent="0.3">
      <c r="B115" s="31"/>
      <c r="C115"/>
      <c r="D115"/>
      <c r="E115"/>
      <c r="F115"/>
      <c r="G115"/>
      <c r="H115"/>
      <c r="I115"/>
      <c r="J115"/>
      <c r="K115"/>
      <c r="L115"/>
      <c r="M115"/>
      <c r="N115"/>
    </row>
    <row r="116" spans="2:14" ht="14.4" x14ac:dyDescent="0.3">
      <c r="B116" s="31"/>
      <c r="C116"/>
      <c r="D116"/>
      <c r="E116"/>
      <c r="F116"/>
      <c r="G116"/>
      <c r="H116"/>
      <c r="I116"/>
      <c r="J116"/>
      <c r="K116"/>
      <c r="L116"/>
      <c r="M116"/>
      <c r="N116"/>
    </row>
    <row r="117" spans="2:14" ht="14.4" x14ac:dyDescent="0.3">
      <c r="B117" s="31"/>
      <c r="C117"/>
      <c r="D117"/>
      <c r="E117"/>
      <c r="F117"/>
      <c r="G117"/>
      <c r="H117"/>
      <c r="I117"/>
      <c r="J117"/>
      <c r="K117"/>
      <c r="L117"/>
      <c r="M117"/>
      <c r="N117"/>
    </row>
    <row r="118" spans="2:14" ht="14.4" x14ac:dyDescent="0.3">
      <c r="B118" s="31"/>
      <c r="C118"/>
      <c r="D118"/>
      <c r="E118"/>
      <c r="F118"/>
      <c r="G118"/>
      <c r="H118"/>
      <c r="I118"/>
      <c r="J118"/>
      <c r="K118"/>
      <c r="L118"/>
      <c r="M118"/>
      <c r="N118"/>
    </row>
    <row r="119" spans="2:14" ht="14.4" x14ac:dyDescent="0.3">
      <c r="B119" s="31"/>
      <c r="C119"/>
      <c r="D119"/>
      <c r="E119"/>
      <c r="F119"/>
      <c r="G119"/>
      <c r="H119"/>
      <c r="I119"/>
      <c r="J119"/>
      <c r="K119"/>
      <c r="L119"/>
      <c r="M119"/>
      <c r="N119"/>
    </row>
    <row r="120" spans="2:14" ht="14.4" x14ac:dyDescent="0.3">
      <c r="B120" s="31"/>
      <c r="C120"/>
      <c r="D120"/>
      <c r="E120"/>
      <c r="F120"/>
      <c r="G120"/>
      <c r="H120"/>
      <c r="I120"/>
      <c r="J120"/>
      <c r="K120"/>
      <c r="L120"/>
      <c r="M120"/>
      <c r="N120"/>
    </row>
    <row r="121" spans="2:14" ht="14.4" x14ac:dyDescent="0.3">
      <c r="B121" s="3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2:14" ht="14.4" x14ac:dyDescent="0.3">
      <c r="B122" s="31"/>
      <c r="C122"/>
      <c r="D122"/>
      <c r="E122"/>
      <c r="F122"/>
      <c r="G122"/>
      <c r="H122"/>
      <c r="I122"/>
      <c r="J122"/>
      <c r="K122"/>
      <c r="L122"/>
      <c r="M122"/>
      <c r="N122"/>
    </row>
    <row r="123" spans="2:14" ht="14.4" x14ac:dyDescent="0.3">
      <c r="B123" s="31"/>
      <c r="C123"/>
      <c r="D123"/>
      <c r="E123"/>
      <c r="F123"/>
      <c r="G123"/>
      <c r="H123"/>
      <c r="I123"/>
      <c r="J123"/>
      <c r="K123"/>
      <c r="L123"/>
      <c r="M123"/>
      <c r="N123"/>
    </row>
    <row r="124" spans="2:14" ht="14.4" x14ac:dyDescent="0.3">
      <c r="B124" s="31"/>
      <c r="C124"/>
      <c r="D124"/>
      <c r="E124"/>
      <c r="F124"/>
      <c r="G124"/>
      <c r="H124"/>
      <c r="I124"/>
      <c r="J124"/>
      <c r="K124"/>
      <c r="L124"/>
      <c r="M124"/>
      <c r="N124"/>
    </row>
    <row r="125" spans="2:14" ht="14.4" x14ac:dyDescent="0.3">
      <c r="B125" s="31"/>
      <c r="C125"/>
      <c r="D125"/>
      <c r="E125"/>
      <c r="F125"/>
      <c r="G125"/>
      <c r="H125"/>
      <c r="I125"/>
      <c r="J125"/>
      <c r="K125"/>
      <c r="L125"/>
      <c r="M125"/>
      <c r="N125"/>
    </row>
    <row r="126" spans="2:14" ht="14.4" x14ac:dyDescent="0.3">
      <c r="B126" s="31"/>
      <c r="C126"/>
      <c r="D126"/>
      <c r="E126"/>
      <c r="F126"/>
      <c r="G126"/>
      <c r="H126"/>
      <c r="I126"/>
      <c r="J126"/>
      <c r="K126"/>
      <c r="L126"/>
      <c r="M126"/>
      <c r="N126"/>
    </row>
    <row r="127" spans="2:14" ht="14.4" x14ac:dyDescent="0.3">
      <c r="B127" s="31"/>
      <c r="C127"/>
      <c r="D127"/>
      <c r="E127"/>
      <c r="F127"/>
      <c r="G127"/>
      <c r="H127"/>
      <c r="I127"/>
      <c r="J127"/>
      <c r="K127"/>
      <c r="L127"/>
      <c r="M127"/>
      <c r="N127"/>
    </row>
    <row r="128" spans="2:14" ht="14.4" x14ac:dyDescent="0.3">
      <c r="B128" s="31"/>
      <c r="C128"/>
      <c r="D128"/>
      <c r="E128"/>
      <c r="F128"/>
      <c r="G128"/>
      <c r="H128"/>
      <c r="I128"/>
      <c r="J128"/>
      <c r="K128"/>
      <c r="L128"/>
      <c r="M128"/>
      <c r="N128"/>
    </row>
    <row r="129" spans="2:14" ht="14.4" x14ac:dyDescent="0.3">
      <c r="B129" s="31"/>
      <c r="C129"/>
      <c r="D129"/>
      <c r="E129"/>
      <c r="F129"/>
      <c r="G129"/>
      <c r="H129"/>
      <c r="I129"/>
      <c r="J129"/>
      <c r="K129"/>
      <c r="L129"/>
      <c r="M129"/>
      <c r="N129"/>
    </row>
    <row r="130" spans="2:14" ht="14.4" x14ac:dyDescent="0.3">
      <c r="B130" s="31"/>
      <c r="C130"/>
      <c r="D130"/>
      <c r="E130"/>
      <c r="F130"/>
      <c r="G130"/>
      <c r="H130"/>
      <c r="I130"/>
      <c r="J130"/>
      <c r="K130"/>
      <c r="L130"/>
      <c r="M130"/>
      <c r="N130"/>
    </row>
    <row r="131" spans="2:14" ht="14.4" x14ac:dyDescent="0.3">
      <c r="B131" s="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2:14" ht="14.4" x14ac:dyDescent="0.3">
      <c r="B132" s="31"/>
      <c r="C132"/>
      <c r="D132"/>
      <c r="E132"/>
      <c r="F132"/>
      <c r="G132"/>
      <c r="H132"/>
      <c r="I132"/>
      <c r="J132"/>
      <c r="K132"/>
      <c r="L132"/>
      <c r="M132"/>
      <c r="N132"/>
    </row>
    <row r="133" spans="2:14" ht="14.4" x14ac:dyDescent="0.3">
      <c r="B133" s="31"/>
      <c r="C133"/>
      <c r="D133"/>
      <c r="E133"/>
      <c r="F133"/>
      <c r="G133"/>
      <c r="H133"/>
      <c r="I133"/>
      <c r="J133"/>
      <c r="K133"/>
      <c r="L133"/>
      <c r="M133"/>
      <c r="N133"/>
    </row>
    <row r="134" spans="2:14" ht="14.4" x14ac:dyDescent="0.3">
      <c r="B134" s="31"/>
      <c r="C134"/>
      <c r="D134"/>
      <c r="E134"/>
      <c r="F134"/>
      <c r="G134"/>
      <c r="H134"/>
      <c r="I134"/>
      <c r="J134"/>
      <c r="K134"/>
      <c r="L134"/>
      <c r="M134"/>
      <c r="N134"/>
    </row>
    <row r="135" spans="2:14" ht="14.4" x14ac:dyDescent="0.3">
      <c r="B135" s="31"/>
      <c r="C135"/>
      <c r="D135"/>
      <c r="E135"/>
      <c r="F135"/>
      <c r="G135"/>
      <c r="H135"/>
      <c r="I135"/>
      <c r="J135"/>
      <c r="K135"/>
      <c r="L135"/>
      <c r="M135"/>
      <c r="N135"/>
    </row>
    <row r="136" spans="2:14" ht="14.4" x14ac:dyDescent="0.3">
      <c r="B136" s="31"/>
      <c r="C136"/>
      <c r="D136"/>
      <c r="E136"/>
      <c r="F136"/>
      <c r="G136"/>
      <c r="H136"/>
      <c r="I136"/>
      <c r="J136"/>
      <c r="K136"/>
      <c r="L136"/>
      <c r="M136"/>
      <c r="N136"/>
    </row>
    <row r="137" spans="2:14" ht="14.4" x14ac:dyDescent="0.3">
      <c r="B137" s="31"/>
      <c r="C137"/>
      <c r="D137"/>
      <c r="E137"/>
      <c r="F137"/>
      <c r="G137"/>
      <c r="H137"/>
      <c r="I137"/>
      <c r="J137"/>
      <c r="K137"/>
      <c r="L137"/>
      <c r="M137"/>
      <c r="N137"/>
    </row>
    <row r="138" spans="2:14" ht="14.4" x14ac:dyDescent="0.3">
      <c r="B138" s="31"/>
      <c r="C138"/>
      <c r="D138"/>
      <c r="E138"/>
      <c r="F138"/>
      <c r="G138"/>
      <c r="H138"/>
      <c r="I138"/>
      <c r="J138"/>
      <c r="K138"/>
      <c r="L138"/>
      <c r="M138"/>
      <c r="N138"/>
    </row>
    <row r="139" spans="2:14" ht="14.4" x14ac:dyDescent="0.3">
      <c r="B139" s="31"/>
      <c r="C139"/>
      <c r="D139"/>
      <c r="E139"/>
      <c r="F139"/>
      <c r="G139"/>
      <c r="H139"/>
      <c r="I139"/>
      <c r="J139"/>
      <c r="K139"/>
      <c r="L139"/>
      <c r="M139"/>
      <c r="N139"/>
    </row>
    <row r="140" spans="2:14" ht="14.4" x14ac:dyDescent="0.3">
      <c r="B140" s="31"/>
      <c r="C140"/>
      <c r="D140"/>
      <c r="E140"/>
      <c r="F140"/>
      <c r="G140"/>
      <c r="H140"/>
      <c r="I140"/>
      <c r="J140"/>
      <c r="K140"/>
      <c r="L140"/>
      <c r="M140"/>
      <c r="N140"/>
    </row>
    <row r="141" spans="2:14" ht="14.4" x14ac:dyDescent="0.3">
      <c r="B141" s="3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2:14" ht="14.4" x14ac:dyDescent="0.3">
      <c r="B142" s="31"/>
      <c r="C142"/>
      <c r="D142"/>
      <c r="E142"/>
      <c r="F142"/>
      <c r="G142"/>
      <c r="H142"/>
      <c r="I142"/>
      <c r="J142"/>
      <c r="K142"/>
      <c r="L142"/>
      <c r="M142"/>
      <c r="N142"/>
    </row>
    <row r="143" spans="2:14" ht="14.4" x14ac:dyDescent="0.3">
      <c r="B143" s="31"/>
      <c r="C143"/>
      <c r="D143"/>
      <c r="E143"/>
      <c r="F143"/>
      <c r="G143"/>
      <c r="H143"/>
      <c r="I143"/>
      <c r="J143"/>
      <c r="K143"/>
      <c r="L143"/>
      <c r="M143"/>
      <c r="N143"/>
    </row>
    <row r="144" spans="2:14" ht="14.4" x14ac:dyDescent="0.3">
      <c r="B144" s="31"/>
      <c r="C144"/>
      <c r="D144"/>
      <c r="E144"/>
      <c r="F144"/>
      <c r="G144"/>
      <c r="H144"/>
      <c r="I144"/>
      <c r="J144"/>
      <c r="K144"/>
      <c r="L144"/>
      <c r="M144"/>
      <c r="N144"/>
    </row>
    <row r="145" spans="2:14" ht="14.4" x14ac:dyDescent="0.3">
      <c r="B145" s="31"/>
      <c r="C145"/>
      <c r="D145"/>
      <c r="E145"/>
      <c r="F145"/>
      <c r="G145"/>
      <c r="H145"/>
      <c r="I145"/>
      <c r="J145"/>
      <c r="K145"/>
      <c r="L145"/>
      <c r="M145"/>
      <c r="N145"/>
    </row>
    <row r="146" spans="2:14" ht="14.4" x14ac:dyDescent="0.3">
      <c r="B146" s="31"/>
      <c r="C146"/>
      <c r="D146"/>
      <c r="E146"/>
      <c r="F146"/>
      <c r="G146"/>
      <c r="H146"/>
      <c r="I146"/>
      <c r="J146"/>
      <c r="K146"/>
      <c r="L146"/>
      <c r="M146"/>
      <c r="N146"/>
    </row>
    <row r="147" spans="2:14" ht="14.4" x14ac:dyDescent="0.3">
      <c r="B147" s="31"/>
      <c r="C147"/>
      <c r="D147"/>
      <c r="E147"/>
      <c r="F147"/>
      <c r="G147"/>
      <c r="H147"/>
      <c r="I147"/>
      <c r="J147"/>
      <c r="K147"/>
      <c r="L147"/>
      <c r="M147"/>
      <c r="N147"/>
    </row>
    <row r="148" spans="2:14" ht="14.4" x14ac:dyDescent="0.3">
      <c r="B148" s="31"/>
      <c r="C148"/>
      <c r="D148"/>
      <c r="E148"/>
      <c r="F148"/>
      <c r="G148"/>
      <c r="H148"/>
      <c r="I148"/>
      <c r="J148"/>
      <c r="K148"/>
      <c r="L148"/>
      <c r="M148"/>
      <c r="N148"/>
    </row>
    <row r="149" spans="2:14" ht="14.4" x14ac:dyDescent="0.3">
      <c r="B149" s="31"/>
      <c r="C149"/>
      <c r="D149"/>
      <c r="E149"/>
      <c r="F149"/>
      <c r="G149"/>
      <c r="H149"/>
      <c r="I149"/>
      <c r="J149"/>
      <c r="K149"/>
      <c r="L149"/>
      <c r="M149"/>
      <c r="N149"/>
    </row>
    <row r="150" spans="2:14" ht="14.4" x14ac:dyDescent="0.3">
      <c r="B150" s="31"/>
      <c r="C150"/>
      <c r="D150"/>
      <c r="E150"/>
      <c r="F150"/>
      <c r="G150"/>
      <c r="H150"/>
      <c r="I150"/>
      <c r="J150"/>
      <c r="K150"/>
      <c r="L150"/>
      <c r="M150"/>
      <c r="N150"/>
    </row>
    <row r="151" spans="2:14" ht="14.4" x14ac:dyDescent="0.3">
      <c r="B151" s="3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2:14" ht="14.4" x14ac:dyDescent="0.3">
      <c r="B152" s="31"/>
      <c r="C152"/>
      <c r="D152"/>
      <c r="E152"/>
      <c r="F152"/>
      <c r="G152"/>
      <c r="H152"/>
      <c r="I152"/>
      <c r="J152"/>
      <c r="K152"/>
      <c r="L152"/>
      <c r="M152"/>
      <c r="N152"/>
    </row>
    <row r="153" spans="2:14" ht="14.4" x14ac:dyDescent="0.3">
      <c r="B153" s="31"/>
      <c r="C153"/>
      <c r="D153"/>
      <c r="E153"/>
      <c r="F153"/>
      <c r="G153"/>
      <c r="H153"/>
      <c r="I153"/>
      <c r="J153"/>
      <c r="K153"/>
      <c r="L153"/>
      <c r="M153"/>
      <c r="N153"/>
    </row>
    <row r="154" spans="2:14" ht="14.4" x14ac:dyDescent="0.3">
      <c r="B154" s="31"/>
      <c r="C154"/>
      <c r="D154"/>
      <c r="E154"/>
      <c r="F154"/>
      <c r="G154"/>
      <c r="H154"/>
      <c r="I154"/>
      <c r="J154"/>
      <c r="K154"/>
      <c r="L154"/>
      <c r="M154"/>
      <c r="N154"/>
    </row>
    <row r="155" spans="2:14" ht="14.4" x14ac:dyDescent="0.3">
      <c r="B155" s="31"/>
      <c r="C155"/>
      <c r="D155"/>
      <c r="E155"/>
      <c r="F155"/>
      <c r="G155"/>
      <c r="H155"/>
      <c r="I155"/>
      <c r="J155"/>
      <c r="K155"/>
      <c r="L155"/>
      <c r="M155"/>
      <c r="N155"/>
    </row>
    <row r="156" spans="2:14" ht="14.4" x14ac:dyDescent="0.3">
      <c r="B156" s="31"/>
      <c r="C156"/>
      <c r="D156"/>
      <c r="E156"/>
      <c r="F156"/>
      <c r="G156"/>
      <c r="H156"/>
      <c r="I156"/>
      <c r="J156"/>
      <c r="K156"/>
      <c r="L156"/>
      <c r="M156"/>
      <c r="N156"/>
    </row>
    <row r="157" spans="2:14" ht="14.4" x14ac:dyDescent="0.3">
      <c r="B157" s="31"/>
      <c r="C157"/>
      <c r="D157"/>
      <c r="E157"/>
      <c r="F157"/>
      <c r="G157"/>
      <c r="H157"/>
      <c r="I157"/>
      <c r="J157"/>
      <c r="K157"/>
      <c r="L157"/>
      <c r="M157"/>
      <c r="N157"/>
    </row>
    <row r="158" spans="2:14" ht="14.4" x14ac:dyDescent="0.3">
      <c r="B158" s="31"/>
      <c r="C158"/>
      <c r="D158"/>
      <c r="E158"/>
      <c r="F158"/>
      <c r="G158"/>
      <c r="H158"/>
      <c r="I158"/>
      <c r="J158"/>
      <c r="K158"/>
      <c r="L158"/>
      <c r="M158"/>
      <c r="N158"/>
    </row>
    <row r="159" spans="2:14" ht="14.4" x14ac:dyDescent="0.3">
      <c r="B159" s="31"/>
      <c r="C159"/>
      <c r="D159"/>
      <c r="E159"/>
      <c r="F159"/>
      <c r="G159"/>
      <c r="H159"/>
      <c r="I159"/>
      <c r="J159"/>
      <c r="K159"/>
      <c r="L159"/>
      <c r="M159"/>
      <c r="N159"/>
    </row>
    <row r="160" spans="2:14" ht="14.4" x14ac:dyDescent="0.3">
      <c r="B160" s="31"/>
      <c r="C160"/>
      <c r="D160"/>
      <c r="E160"/>
      <c r="F160"/>
      <c r="G160"/>
      <c r="H160"/>
      <c r="I160"/>
      <c r="J160"/>
      <c r="K160"/>
      <c r="L160"/>
      <c r="M160"/>
      <c r="N160"/>
    </row>
    <row r="161" spans="2:14" ht="14.4" x14ac:dyDescent="0.3">
      <c r="B161" s="3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2:14" ht="14.4" x14ac:dyDescent="0.3">
      <c r="B162" s="31"/>
      <c r="C162"/>
      <c r="D162"/>
      <c r="E162"/>
      <c r="F162"/>
      <c r="G162"/>
      <c r="H162"/>
      <c r="I162"/>
      <c r="J162"/>
      <c r="K162"/>
      <c r="L162"/>
      <c r="M162"/>
      <c r="N162"/>
    </row>
    <row r="163" spans="2:14" ht="14.4" x14ac:dyDescent="0.3">
      <c r="B163" s="31"/>
      <c r="C163"/>
      <c r="D163"/>
      <c r="E163"/>
      <c r="F163"/>
      <c r="G163"/>
      <c r="H163"/>
      <c r="I163"/>
      <c r="J163"/>
      <c r="K163"/>
      <c r="L163"/>
      <c r="M163"/>
      <c r="N163"/>
    </row>
    <row r="164" spans="2:14" ht="14.4" x14ac:dyDescent="0.3">
      <c r="B164" s="31"/>
      <c r="C164"/>
      <c r="D164"/>
      <c r="E164"/>
      <c r="F164"/>
      <c r="G164"/>
      <c r="H164"/>
      <c r="I164"/>
      <c r="J164"/>
      <c r="K164"/>
      <c r="L164"/>
      <c r="M164"/>
      <c r="N164"/>
    </row>
    <row r="165" spans="2:14" ht="14.4" x14ac:dyDescent="0.3">
      <c r="B165" s="31"/>
      <c r="C165"/>
      <c r="D165"/>
      <c r="E165"/>
      <c r="F165"/>
      <c r="G165"/>
      <c r="H165"/>
      <c r="I165"/>
      <c r="J165"/>
      <c r="K165"/>
      <c r="L165"/>
      <c r="M165"/>
      <c r="N165"/>
    </row>
    <row r="166" spans="2:14" ht="14.4" x14ac:dyDescent="0.3">
      <c r="B166" s="31"/>
      <c r="C166"/>
      <c r="D166"/>
      <c r="E166"/>
      <c r="F166"/>
      <c r="G166"/>
      <c r="H166"/>
      <c r="I166"/>
      <c r="J166"/>
      <c r="K166"/>
      <c r="L166"/>
      <c r="M166"/>
      <c r="N166"/>
    </row>
    <row r="167" spans="2:14" ht="14.4" x14ac:dyDescent="0.3">
      <c r="B167" s="31"/>
      <c r="C167"/>
      <c r="D167"/>
      <c r="E167"/>
      <c r="F167"/>
      <c r="G167"/>
      <c r="H167"/>
      <c r="I167"/>
      <c r="J167"/>
      <c r="K167"/>
      <c r="L167"/>
      <c r="M167"/>
      <c r="N167"/>
    </row>
    <row r="168" spans="2:14" ht="14.4" x14ac:dyDescent="0.3">
      <c r="B168" s="31"/>
      <c r="C168"/>
      <c r="D168"/>
      <c r="E168"/>
      <c r="F168"/>
      <c r="G168"/>
      <c r="H168"/>
      <c r="I168"/>
      <c r="J168"/>
      <c r="K168"/>
      <c r="L168"/>
      <c r="M168"/>
      <c r="N168"/>
    </row>
    <row r="169" spans="2:14" ht="14.4" x14ac:dyDescent="0.3">
      <c r="B169" s="31"/>
      <c r="C169"/>
      <c r="D169"/>
      <c r="E169"/>
      <c r="F169"/>
      <c r="G169"/>
      <c r="H169"/>
      <c r="I169"/>
      <c r="J169"/>
      <c r="K169"/>
      <c r="L169"/>
      <c r="M169"/>
      <c r="N169"/>
    </row>
    <row r="170" spans="2:14" ht="14.4" x14ac:dyDescent="0.3">
      <c r="B170" s="31"/>
      <c r="C170"/>
      <c r="D170"/>
      <c r="E170"/>
      <c r="F170"/>
      <c r="G170"/>
      <c r="H170"/>
      <c r="I170"/>
      <c r="J170"/>
      <c r="K170"/>
      <c r="L170"/>
      <c r="M170"/>
      <c r="N170"/>
    </row>
    <row r="171" spans="2:14" ht="14.4" x14ac:dyDescent="0.3">
      <c r="B171" s="3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2:14" ht="14.4" x14ac:dyDescent="0.3">
      <c r="B172" s="31"/>
      <c r="C172"/>
      <c r="D172"/>
      <c r="E172"/>
      <c r="F172"/>
      <c r="G172"/>
      <c r="H172"/>
      <c r="I172"/>
      <c r="J172"/>
      <c r="K172"/>
      <c r="L172"/>
      <c r="M172"/>
      <c r="N172"/>
    </row>
    <row r="173" spans="2:14" ht="14.4" x14ac:dyDescent="0.3">
      <c r="B173" s="31"/>
      <c r="C173"/>
      <c r="D173"/>
      <c r="E173"/>
      <c r="F173"/>
      <c r="G173"/>
      <c r="H173"/>
      <c r="I173"/>
      <c r="J173"/>
      <c r="K173"/>
      <c r="L173"/>
      <c r="M173"/>
      <c r="N173"/>
    </row>
    <row r="174" spans="2:14" ht="14.4" x14ac:dyDescent="0.3">
      <c r="B174" s="31"/>
      <c r="C174"/>
      <c r="D174"/>
      <c r="E174"/>
      <c r="F174"/>
      <c r="G174"/>
      <c r="H174"/>
      <c r="I174"/>
      <c r="J174"/>
      <c r="K174"/>
      <c r="L174"/>
      <c r="M174"/>
      <c r="N174"/>
    </row>
    <row r="175" spans="2:14" ht="14.4" x14ac:dyDescent="0.3">
      <c r="B175" s="31"/>
      <c r="C175"/>
      <c r="D175"/>
      <c r="E175"/>
      <c r="F175"/>
      <c r="G175"/>
      <c r="H175"/>
      <c r="I175"/>
      <c r="J175"/>
      <c r="K175"/>
      <c r="L175"/>
      <c r="M175"/>
      <c r="N175"/>
    </row>
    <row r="176" spans="2:14" ht="14.4" x14ac:dyDescent="0.3">
      <c r="B176" s="31"/>
      <c r="C176"/>
      <c r="D176"/>
      <c r="E176"/>
      <c r="F176"/>
      <c r="G176"/>
      <c r="H176"/>
      <c r="I176"/>
      <c r="J176"/>
      <c r="K176"/>
      <c r="L176"/>
      <c r="M176"/>
      <c r="N176"/>
    </row>
    <row r="177" spans="2:14" ht="14.4" x14ac:dyDescent="0.3">
      <c r="B177" s="31"/>
      <c r="C177"/>
      <c r="D177"/>
      <c r="E177"/>
      <c r="F177"/>
      <c r="G177"/>
      <c r="H177"/>
      <c r="I177"/>
      <c r="J177"/>
      <c r="K177"/>
      <c r="L177"/>
      <c r="M177"/>
      <c r="N177"/>
    </row>
    <row r="178" spans="2:14" ht="14.4" x14ac:dyDescent="0.3">
      <c r="B178" s="31"/>
      <c r="C178"/>
      <c r="D178"/>
      <c r="E178"/>
      <c r="F178"/>
      <c r="G178"/>
      <c r="H178"/>
      <c r="I178"/>
      <c r="J178"/>
      <c r="K178"/>
      <c r="L178"/>
      <c r="M178"/>
      <c r="N178"/>
    </row>
    <row r="179" spans="2:14" ht="14.4" x14ac:dyDescent="0.3">
      <c r="B179" s="31"/>
      <c r="C179"/>
      <c r="D179"/>
      <c r="E179"/>
      <c r="F179"/>
      <c r="G179"/>
      <c r="H179"/>
      <c r="I179"/>
      <c r="J179"/>
      <c r="K179"/>
      <c r="L179"/>
      <c r="M179"/>
      <c r="N179"/>
    </row>
    <row r="180" spans="2:14" ht="14.4" x14ac:dyDescent="0.3">
      <c r="B180" s="31"/>
      <c r="C180"/>
      <c r="D180"/>
      <c r="E180"/>
      <c r="F180"/>
      <c r="G180"/>
      <c r="H180"/>
      <c r="I180"/>
      <c r="J180"/>
      <c r="K180"/>
      <c r="L180"/>
      <c r="M180"/>
      <c r="N180"/>
    </row>
    <row r="181" spans="2:14" ht="14.4" x14ac:dyDescent="0.3">
      <c r="B181" s="3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2:14" ht="14.4" x14ac:dyDescent="0.3">
      <c r="B182" s="31"/>
      <c r="C182"/>
      <c r="D182"/>
      <c r="E182"/>
      <c r="F182"/>
      <c r="G182"/>
      <c r="H182"/>
      <c r="I182"/>
      <c r="J182"/>
      <c r="K182"/>
      <c r="L182"/>
      <c r="M182"/>
      <c r="N182"/>
    </row>
    <row r="183" spans="2:14" ht="14.4" x14ac:dyDescent="0.3">
      <c r="B183" s="31"/>
      <c r="C183"/>
      <c r="D183"/>
      <c r="E183"/>
      <c r="F183"/>
      <c r="G183"/>
      <c r="H183"/>
      <c r="I183"/>
      <c r="J183"/>
      <c r="K183"/>
      <c r="L183"/>
      <c r="M183"/>
      <c r="N183"/>
    </row>
    <row r="184" spans="2:14" ht="14.4" x14ac:dyDescent="0.3">
      <c r="B184" s="31"/>
      <c r="C184"/>
      <c r="D184"/>
      <c r="E184"/>
      <c r="F184"/>
      <c r="G184"/>
      <c r="H184"/>
      <c r="I184"/>
      <c r="J184"/>
      <c r="K184"/>
      <c r="L184"/>
      <c r="M184"/>
      <c r="N184"/>
    </row>
    <row r="185" spans="2:14" ht="14.4" x14ac:dyDescent="0.3">
      <c r="B185" s="31"/>
      <c r="C185"/>
      <c r="D185"/>
      <c r="E185"/>
      <c r="F185"/>
      <c r="G185"/>
      <c r="H185"/>
      <c r="I185"/>
      <c r="J185"/>
      <c r="K185"/>
      <c r="L185"/>
      <c r="M185"/>
      <c r="N185"/>
    </row>
    <row r="186" spans="2:14" ht="14.4" x14ac:dyDescent="0.3">
      <c r="B186" s="31"/>
      <c r="C186"/>
      <c r="D186"/>
      <c r="E186"/>
      <c r="F186"/>
      <c r="G186"/>
      <c r="H186"/>
      <c r="I186"/>
      <c r="J186"/>
      <c r="K186"/>
      <c r="L186"/>
      <c r="M186"/>
      <c r="N186"/>
    </row>
    <row r="187" spans="2:14" ht="14.4" x14ac:dyDescent="0.3">
      <c r="B187" s="31"/>
      <c r="C187"/>
      <c r="D187"/>
      <c r="E187"/>
      <c r="F187"/>
      <c r="G187"/>
      <c r="H187"/>
      <c r="I187"/>
      <c r="J187"/>
      <c r="K187"/>
      <c r="L187"/>
      <c r="M187"/>
      <c r="N187"/>
    </row>
    <row r="188" spans="2:14" ht="14.4" x14ac:dyDescent="0.3">
      <c r="B188" s="31"/>
      <c r="C188"/>
      <c r="D188"/>
      <c r="E188"/>
      <c r="F188"/>
      <c r="G188"/>
      <c r="H188"/>
      <c r="I188"/>
      <c r="J188"/>
      <c r="K188"/>
      <c r="L188"/>
      <c r="M188"/>
      <c r="N188"/>
    </row>
    <row r="189" spans="2:14" ht="14.4" x14ac:dyDescent="0.3">
      <c r="B189" s="31"/>
      <c r="C189"/>
      <c r="D189"/>
      <c r="E189"/>
      <c r="F189"/>
      <c r="G189"/>
      <c r="H189"/>
      <c r="I189"/>
      <c r="J189"/>
      <c r="K189"/>
      <c r="L189"/>
      <c r="M189"/>
      <c r="N189"/>
    </row>
    <row r="190" spans="2:14" ht="14.4" x14ac:dyDescent="0.3">
      <c r="B190" s="31"/>
      <c r="C190"/>
      <c r="D190"/>
      <c r="E190"/>
      <c r="F190"/>
      <c r="G190"/>
      <c r="H190"/>
      <c r="I190"/>
      <c r="J190"/>
      <c r="K190"/>
      <c r="L190"/>
      <c r="M190"/>
      <c r="N190"/>
    </row>
    <row r="191" spans="2:14" ht="14.4" x14ac:dyDescent="0.3">
      <c r="B191" s="3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2:14" ht="14.4" x14ac:dyDescent="0.3">
      <c r="B192" s="31"/>
      <c r="C192"/>
      <c r="D192"/>
      <c r="E192"/>
      <c r="F192"/>
      <c r="G192"/>
      <c r="H192"/>
      <c r="I192"/>
      <c r="J192"/>
      <c r="K192"/>
      <c r="L192"/>
      <c r="M192"/>
      <c r="N192"/>
    </row>
    <row r="193" spans="2:14" ht="14.4" x14ac:dyDescent="0.3">
      <c r="B193" s="31"/>
      <c r="C193"/>
      <c r="D193"/>
      <c r="E193"/>
      <c r="F193"/>
      <c r="G193"/>
      <c r="H193"/>
      <c r="I193"/>
      <c r="J193"/>
      <c r="K193"/>
      <c r="L193"/>
      <c r="M193"/>
      <c r="N193"/>
    </row>
    <row r="194" spans="2:14" ht="14.4" x14ac:dyDescent="0.3">
      <c r="B194" s="31"/>
      <c r="C194"/>
      <c r="D194"/>
      <c r="E194"/>
      <c r="F194"/>
      <c r="G194"/>
      <c r="H194"/>
      <c r="I194"/>
      <c r="J194"/>
      <c r="K194"/>
      <c r="L194"/>
      <c r="M194"/>
      <c r="N194"/>
    </row>
    <row r="195" spans="2:14" ht="14.4" x14ac:dyDescent="0.3">
      <c r="B195" s="31"/>
      <c r="C195"/>
      <c r="D195"/>
      <c r="E195"/>
      <c r="F195"/>
      <c r="G195"/>
      <c r="H195"/>
      <c r="I195"/>
      <c r="J195"/>
      <c r="K195"/>
      <c r="L195"/>
      <c r="M195"/>
      <c r="N195"/>
    </row>
    <row r="196" spans="2:14" ht="14.4" x14ac:dyDescent="0.3">
      <c r="B196" s="31"/>
      <c r="C196"/>
      <c r="D196"/>
      <c r="E196"/>
      <c r="F196"/>
      <c r="G196"/>
      <c r="H196"/>
      <c r="I196"/>
      <c r="J196"/>
      <c r="K196"/>
      <c r="L196"/>
      <c r="M196"/>
      <c r="N196"/>
    </row>
    <row r="197" spans="2:14" ht="14.4" x14ac:dyDescent="0.3">
      <c r="B197" s="31"/>
      <c r="C197"/>
      <c r="D197"/>
      <c r="E197"/>
      <c r="F197"/>
      <c r="G197"/>
      <c r="H197"/>
      <c r="I197"/>
      <c r="J197"/>
      <c r="K197"/>
      <c r="L197"/>
      <c r="M197"/>
      <c r="N197"/>
    </row>
    <row r="198" spans="2:14" ht="14.4" x14ac:dyDescent="0.3">
      <c r="B198" s="31"/>
      <c r="C198"/>
      <c r="D198"/>
      <c r="E198"/>
      <c r="F198"/>
      <c r="G198"/>
      <c r="H198"/>
      <c r="I198"/>
      <c r="J198"/>
      <c r="K198"/>
      <c r="L198"/>
      <c r="M198"/>
      <c r="N198"/>
    </row>
    <row r="199" spans="2:14" ht="14.4" x14ac:dyDescent="0.3">
      <c r="B199" s="31"/>
      <c r="C199"/>
      <c r="D199"/>
      <c r="E199"/>
      <c r="F199"/>
      <c r="G199"/>
      <c r="H199"/>
      <c r="I199"/>
      <c r="J199"/>
      <c r="K199"/>
      <c r="L199"/>
      <c r="M199"/>
      <c r="N199"/>
    </row>
    <row r="200" spans="2:14" ht="14.4" x14ac:dyDescent="0.3">
      <c r="B200" s="31"/>
      <c r="C200"/>
      <c r="D200"/>
      <c r="E200"/>
      <c r="F200"/>
      <c r="G200"/>
      <c r="H200"/>
      <c r="I200"/>
      <c r="J200"/>
      <c r="K200"/>
      <c r="L200"/>
      <c r="M200"/>
      <c r="N200"/>
    </row>
    <row r="201" spans="2:14" ht="14.4" x14ac:dyDescent="0.3">
      <c r="B201" s="3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2:14" ht="14.4" x14ac:dyDescent="0.3">
      <c r="B202" s="31"/>
      <c r="C202"/>
      <c r="D202"/>
      <c r="E202"/>
      <c r="F202"/>
      <c r="G202"/>
      <c r="H202"/>
      <c r="I202"/>
      <c r="J202"/>
      <c r="K202"/>
      <c r="L202"/>
      <c r="M202"/>
      <c r="N202"/>
    </row>
    <row r="203" spans="2:14" ht="14.4" x14ac:dyDescent="0.3">
      <c r="B203" s="31"/>
      <c r="C203"/>
      <c r="D203"/>
      <c r="E203"/>
      <c r="F203"/>
      <c r="G203"/>
      <c r="H203"/>
      <c r="I203"/>
      <c r="J203"/>
      <c r="K203"/>
      <c r="L203"/>
      <c r="M203"/>
      <c r="N203"/>
    </row>
    <row r="204" spans="2:14" ht="14.4" x14ac:dyDescent="0.3">
      <c r="B204" s="31"/>
      <c r="C204"/>
      <c r="D204"/>
      <c r="E204"/>
      <c r="F204"/>
      <c r="G204"/>
      <c r="H204"/>
      <c r="I204"/>
      <c r="J204"/>
      <c r="K204"/>
      <c r="L204"/>
      <c r="M204"/>
      <c r="N204"/>
    </row>
    <row r="205" spans="2:14" ht="14.4" x14ac:dyDescent="0.3">
      <c r="B205" s="31"/>
      <c r="C205"/>
      <c r="D205"/>
      <c r="E205"/>
      <c r="F205"/>
      <c r="G205"/>
      <c r="H205"/>
      <c r="I205"/>
      <c r="J205"/>
      <c r="K205"/>
      <c r="L205"/>
      <c r="M205"/>
      <c r="N205"/>
    </row>
    <row r="206" spans="2:14" ht="14.4" x14ac:dyDescent="0.3">
      <c r="B206" s="31"/>
      <c r="C206"/>
      <c r="D206"/>
      <c r="E206"/>
      <c r="F206"/>
      <c r="G206"/>
      <c r="H206"/>
      <c r="I206"/>
      <c r="J206"/>
      <c r="K206"/>
      <c r="L206"/>
      <c r="M206"/>
      <c r="N206"/>
    </row>
    <row r="207" spans="2:14" ht="14.4" x14ac:dyDescent="0.3">
      <c r="B207" s="31"/>
      <c r="C207"/>
      <c r="D207"/>
      <c r="E207"/>
      <c r="F207"/>
      <c r="G207"/>
      <c r="H207"/>
      <c r="I207"/>
      <c r="J207"/>
      <c r="K207"/>
      <c r="L207"/>
      <c r="M207"/>
      <c r="N207"/>
    </row>
    <row r="208" spans="2:14" ht="14.4" x14ac:dyDescent="0.3">
      <c r="B208" s="31"/>
      <c r="C208"/>
      <c r="D208"/>
      <c r="E208"/>
      <c r="F208"/>
      <c r="G208"/>
      <c r="H208"/>
      <c r="I208"/>
      <c r="J208"/>
      <c r="K208"/>
      <c r="L208"/>
      <c r="M208"/>
      <c r="N208"/>
    </row>
    <row r="209" spans="2:14" ht="14.4" x14ac:dyDescent="0.3">
      <c r="B209" s="31"/>
      <c r="C209"/>
      <c r="D209"/>
      <c r="E209"/>
      <c r="F209"/>
      <c r="G209"/>
      <c r="H209"/>
      <c r="I209"/>
      <c r="J209"/>
      <c r="K209"/>
      <c r="L209"/>
      <c r="M209"/>
      <c r="N209"/>
    </row>
    <row r="210" spans="2:14" ht="14.4" x14ac:dyDescent="0.3">
      <c r="B210" s="31"/>
      <c r="C210"/>
      <c r="D210"/>
      <c r="E210"/>
      <c r="F210"/>
      <c r="G210"/>
      <c r="H210"/>
      <c r="I210"/>
      <c r="J210"/>
      <c r="K210"/>
      <c r="L210"/>
      <c r="M210"/>
      <c r="N210"/>
    </row>
    <row r="211" spans="2:14" ht="14.4" x14ac:dyDescent="0.3">
      <c r="B211" s="3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2:14" ht="14.4" x14ac:dyDescent="0.3">
      <c r="B212" s="31"/>
      <c r="C212"/>
      <c r="D212"/>
      <c r="E212"/>
      <c r="F212"/>
      <c r="G212"/>
      <c r="H212"/>
      <c r="I212"/>
      <c r="J212"/>
      <c r="K212"/>
      <c r="L212"/>
      <c r="M212"/>
      <c r="N212"/>
    </row>
    <row r="213" spans="2:14" ht="14.4" x14ac:dyDescent="0.3">
      <c r="B213" s="31"/>
      <c r="C213"/>
      <c r="D213"/>
      <c r="E213"/>
      <c r="F213"/>
      <c r="G213"/>
      <c r="H213"/>
      <c r="I213"/>
      <c r="J213"/>
      <c r="K213"/>
      <c r="L213"/>
      <c r="M213"/>
      <c r="N213"/>
    </row>
    <row r="214" spans="2:14" ht="14.4" x14ac:dyDescent="0.3">
      <c r="B214" s="31"/>
      <c r="C214"/>
      <c r="D214"/>
      <c r="E214"/>
      <c r="F214"/>
      <c r="G214"/>
      <c r="H214"/>
      <c r="I214"/>
      <c r="J214"/>
      <c r="K214"/>
      <c r="L214"/>
      <c r="M214"/>
      <c r="N214"/>
    </row>
    <row r="215" spans="2:14" ht="14.4" x14ac:dyDescent="0.3">
      <c r="B215" s="31"/>
      <c r="C215"/>
      <c r="D215"/>
      <c r="E215"/>
      <c r="F215"/>
      <c r="G215"/>
      <c r="H215"/>
      <c r="I215"/>
      <c r="J215"/>
      <c r="K215"/>
      <c r="L215"/>
      <c r="M215"/>
      <c r="N215"/>
    </row>
    <row r="216" spans="2:14" ht="14.4" x14ac:dyDescent="0.3">
      <c r="B216" s="31"/>
      <c r="C216"/>
      <c r="D216"/>
      <c r="E216"/>
      <c r="F216"/>
      <c r="G216"/>
      <c r="H216"/>
      <c r="I216"/>
      <c r="J216"/>
      <c r="K216"/>
      <c r="L216"/>
      <c r="M216"/>
      <c r="N216"/>
    </row>
    <row r="217" spans="2:14" ht="14.4" x14ac:dyDescent="0.3">
      <c r="B217" s="31"/>
      <c r="C217"/>
      <c r="D217"/>
      <c r="E217"/>
      <c r="F217"/>
      <c r="G217"/>
      <c r="H217"/>
      <c r="I217"/>
      <c r="J217"/>
      <c r="K217"/>
      <c r="L217"/>
      <c r="M217"/>
      <c r="N217"/>
    </row>
    <row r="218" spans="2:14" ht="14.4" x14ac:dyDescent="0.3">
      <c r="B218" s="31"/>
      <c r="C218"/>
      <c r="D218"/>
      <c r="E218"/>
      <c r="F218"/>
      <c r="G218"/>
      <c r="H218"/>
      <c r="I218"/>
      <c r="J218"/>
      <c r="K218"/>
      <c r="L218"/>
      <c r="M218"/>
      <c r="N218"/>
    </row>
    <row r="219" spans="2:14" ht="14.4" x14ac:dyDescent="0.3">
      <c r="B219" s="31"/>
      <c r="C219"/>
      <c r="D219"/>
      <c r="E219"/>
      <c r="F219"/>
      <c r="G219"/>
      <c r="H219"/>
      <c r="I219"/>
      <c r="J219"/>
      <c r="K219"/>
      <c r="L219"/>
      <c r="M219"/>
      <c r="N219"/>
    </row>
    <row r="220" spans="2:14" ht="14.4" x14ac:dyDescent="0.3">
      <c r="B220" s="31"/>
      <c r="C220"/>
      <c r="D220"/>
      <c r="E220"/>
      <c r="F220"/>
      <c r="G220"/>
      <c r="H220"/>
      <c r="I220"/>
      <c r="J220"/>
      <c r="K220"/>
      <c r="L220"/>
      <c r="M220"/>
      <c r="N220"/>
    </row>
    <row r="221" spans="2:14" ht="14.4" x14ac:dyDescent="0.3">
      <c r="B221" s="3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2:14" ht="14.4" x14ac:dyDescent="0.3">
      <c r="B222" s="31"/>
      <c r="C222"/>
      <c r="D222"/>
      <c r="E222"/>
      <c r="F222"/>
      <c r="G222"/>
      <c r="H222"/>
      <c r="I222"/>
      <c r="J222"/>
      <c r="K222"/>
      <c r="L222"/>
      <c r="M222"/>
      <c r="N222"/>
    </row>
  </sheetData>
  <sheetProtection algorithmName="SHA-512" hashValue="Tfl6x4X3Pe4QGFJk5cMpEiozG77/PpiFmw/FgslWfn3CUdSISKVs90kTRwkZXclBcTdmR/i2Zfn4yXDT3+JTPw==" saltValue="vRF+DDKB5niJV306olKVYw==" spinCount="100000" sheet="1" objects="1" scenarios="1"/>
  <dataValidations count="4">
    <dataValidation type="list" allowBlank="1" showInputMessage="1" showErrorMessage="1" sqref="C54" xr:uid="{3D9A39A3-7E53-4207-BFAE-4BCA88BF4A44}">
      <formula1>$C$31:$C$50</formula1>
    </dataValidation>
    <dataValidation type="list" allowBlank="1" showInputMessage="1" showErrorMessage="1" sqref="C55" xr:uid="{497FD5EA-B4B1-4B3A-BE24-7D83D0D998F1}">
      <formula1>$C$59:$C$60</formula1>
    </dataValidation>
    <dataValidation type="list" allowBlank="1" showInputMessage="1" showErrorMessage="1" sqref="C8" xr:uid="{CECEA8CB-1D07-4BDC-9D50-8C50361FCC6A}">
      <formula1>$I$7:$I$9</formula1>
    </dataValidation>
    <dataValidation type="list" allowBlank="1" showInputMessage="1" showErrorMessage="1" sqref="C58" xr:uid="{4F231D6E-71A8-49E7-BC52-F508E1A8CA97}">
      <formula1>$D$30:$AI$30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3C69-E83C-4AE1-984E-3D0B413CD857}">
  <sheetPr codeName="Hoja2"/>
  <dimension ref="A1:R49"/>
  <sheetViews>
    <sheetView topLeftCell="A7" workbookViewId="0">
      <selection activeCell="B9" sqref="B9"/>
    </sheetView>
  </sheetViews>
  <sheetFormatPr baseColWidth="10" defaultColWidth="9.109375" defaultRowHeight="14.4" x14ac:dyDescent="0.3"/>
  <cols>
    <col min="1" max="1" width="38.5546875" customWidth="1"/>
    <col min="2" max="18" width="25" customWidth="1"/>
  </cols>
  <sheetData>
    <row r="1" spans="1:18" x14ac:dyDescent="0.3">
      <c r="A1" s="38" t="s">
        <v>59</v>
      </c>
    </row>
    <row r="2" spans="1:18" x14ac:dyDescent="0.3">
      <c r="A2" t="s">
        <v>60</v>
      </c>
    </row>
    <row r="3" spans="1:18" x14ac:dyDescent="0.3">
      <c r="A3" t="s">
        <v>107</v>
      </c>
    </row>
    <row r="6" spans="1:18" x14ac:dyDescent="0.3">
      <c r="A6" s="43" t="s">
        <v>84</v>
      </c>
      <c r="B6" s="39" t="s">
        <v>62</v>
      </c>
      <c r="C6" s="39" t="s">
        <v>18</v>
      </c>
      <c r="D6" s="39" t="s">
        <v>19</v>
      </c>
      <c r="E6" s="39" t="s">
        <v>21</v>
      </c>
      <c r="F6" s="39" t="s">
        <v>23</v>
      </c>
      <c r="G6" s="39" t="s">
        <v>25</v>
      </c>
      <c r="H6" s="39" t="s">
        <v>27</v>
      </c>
      <c r="I6" s="39" t="s">
        <v>29</v>
      </c>
      <c r="J6" s="39" t="s">
        <v>31</v>
      </c>
      <c r="K6" s="39" t="s">
        <v>32</v>
      </c>
      <c r="L6" s="39" t="s">
        <v>34</v>
      </c>
      <c r="M6" s="39" t="s">
        <v>36</v>
      </c>
      <c r="N6" s="39" t="s">
        <v>38</v>
      </c>
      <c r="O6" s="39" t="s">
        <v>40</v>
      </c>
      <c r="P6" s="39" t="s">
        <v>42</v>
      </c>
      <c r="Q6" s="39" t="s">
        <v>43</v>
      </c>
      <c r="R6" s="39" t="s">
        <v>63</v>
      </c>
    </row>
    <row r="7" spans="1:18" x14ac:dyDescent="0.3">
      <c r="A7" s="39" t="s">
        <v>61</v>
      </c>
      <c r="B7" s="39" t="s">
        <v>62</v>
      </c>
      <c r="C7" s="51" t="s">
        <v>18</v>
      </c>
      <c r="D7" s="51" t="s">
        <v>19</v>
      </c>
      <c r="E7" s="51" t="s">
        <v>21</v>
      </c>
      <c r="F7" s="51" t="s">
        <v>23</v>
      </c>
      <c r="G7" s="51" t="s">
        <v>25</v>
      </c>
      <c r="H7" s="51" t="s">
        <v>27</v>
      </c>
      <c r="I7" s="51" t="s">
        <v>29</v>
      </c>
      <c r="J7" s="51" t="s">
        <v>31</v>
      </c>
      <c r="K7" s="51" t="s">
        <v>32</v>
      </c>
      <c r="L7" s="51" t="s">
        <v>34</v>
      </c>
      <c r="M7" s="51" t="s">
        <v>36</v>
      </c>
      <c r="N7" s="51" t="s">
        <v>38</v>
      </c>
      <c r="O7" s="51" t="s">
        <v>40</v>
      </c>
      <c r="P7" s="51" t="s">
        <v>42</v>
      </c>
      <c r="Q7" s="51" t="s">
        <v>43</v>
      </c>
      <c r="R7" s="51" t="s">
        <v>63</v>
      </c>
    </row>
    <row r="8" spans="1:18" x14ac:dyDescent="0.3">
      <c r="A8" s="33" t="s">
        <v>71</v>
      </c>
      <c r="B8" s="40" t="s">
        <v>88</v>
      </c>
      <c r="C8" s="52">
        <v>2009088</v>
      </c>
      <c r="D8" s="52">
        <v>5946918</v>
      </c>
      <c r="E8" s="52"/>
      <c r="F8" s="52"/>
      <c r="G8" s="52"/>
      <c r="H8" s="52"/>
      <c r="I8" s="52"/>
      <c r="J8" s="52"/>
      <c r="K8" s="52"/>
      <c r="L8" s="52"/>
      <c r="M8" s="52"/>
      <c r="N8" s="52">
        <v>2994130</v>
      </c>
      <c r="O8" s="52"/>
      <c r="P8" s="52"/>
      <c r="Q8" s="52"/>
      <c r="R8" s="52">
        <v>10950136</v>
      </c>
    </row>
    <row r="9" spans="1:18" x14ac:dyDescent="0.3">
      <c r="A9" s="33" t="s">
        <v>70</v>
      </c>
      <c r="B9" s="40" t="s">
        <v>89</v>
      </c>
      <c r="C9" s="52">
        <v>15729621</v>
      </c>
      <c r="D9" s="52">
        <v>26351092</v>
      </c>
      <c r="E9" s="52">
        <v>177567785</v>
      </c>
      <c r="F9" s="52"/>
      <c r="G9" s="52">
        <v>18454075</v>
      </c>
      <c r="H9" s="52"/>
      <c r="I9" s="52"/>
      <c r="J9" s="52">
        <v>325023</v>
      </c>
      <c r="K9" s="52">
        <v>10342575</v>
      </c>
      <c r="L9" s="52">
        <v>29265700</v>
      </c>
      <c r="M9" s="52">
        <v>46223396</v>
      </c>
      <c r="N9" s="52">
        <v>17074000</v>
      </c>
      <c r="O9" s="52">
        <v>30617405</v>
      </c>
      <c r="P9" s="52"/>
      <c r="Q9" s="52">
        <v>4396963</v>
      </c>
      <c r="R9" s="52">
        <v>376347635</v>
      </c>
    </row>
    <row r="10" spans="1:18" x14ac:dyDescent="0.3">
      <c r="A10" s="33" t="s">
        <v>68</v>
      </c>
      <c r="B10" s="40" t="s">
        <v>90</v>
      </c>
      <c r="C10" s="52">
        <v>59047460</v>
      </c>
      <c r="D10" s="52">
        <v>6053867</v>
      </c>
      <c r="E10" s="52">
        <v>63325957</v>
      </c>
      <c r="F10" s="52">
        <v>4424</v>
      </c>
      <c r="G10" s="52">
        <v>46391105</v>
      </c>
      <c r="H10" s="52"/>
      <c r="I10" s="52">
        <v>71547</v>
      </c>
      <c r="J10" s="52"/>
      <c r="K10" s="52">
        <v>6265126</v>
      </c>
      <c r="L10" s="52"/>
      <c r="M10" s="52"/>
      <c r="N10" s="52">
        <v>1642345</v>
      </c>
      <c r="O10" s="52">
        <v>8274136</v>
      </c>
      <c r="P10" s="52"/>
      <c r="Q10" s="52">
        <v>1387753</v>
      </c>
      <c r="R10" s="52">
        <v>192463720</v>
      </c>
    </row>
    <row r="11" spans="1:18" x14ac:dyDescent="0.3">
      <c r="A11" s="34" t="s">
        <v>58</v>
      </c>
      <c r="B11" s="40" t="s">
        <v>58</v>
      </c>
      <c r="C11" s="52">
        <v>64909526</v>
      </c>
      <c r="D11" s="52">
        <v>25761075</v>
      </c>
      <c r="E11" s="52">
        <v>63780443</v>
      </c>
      <c r="F11" s="52"/>
      <c r="G11" s="52">
        <v>38797608</v>
      </c>
      <c r="H11" s="52"/>
      <c r="I11" s="52"/>
      <c r="J11" s="52"/>
      <c r="K11" s="52"/>
      <c r="L11" s="52"/>
      <c r="M11" s="52"/>
      <c r="N11" s="52">
        <v>20717440</v>
      </c>
      <c r="O11" s="52">
        <v>1606320</v>
      </c>
      <c r="P11" s="52"/>
      <c r="Q11" s="52">
        <v>1612805</v>
      </c>
      <c r="R11" s="52">
        <v>217185217</v>
      </c>
    </row>
    <row r="12" spans="1:18" x14ac:dyDescent="0.3">
      <c r="A12" s="34" t="s">
        <v>55</v>
      </c>
      <c r="B12" s="40" t="s">
        <v>55</v>
      </c>
      <c r="C12" s="52"/>
      <c r="D12" s="52">
        <v>2847612</v>
      </c>
      <c r="E12" s="52">
        <v>15126258</v>
      </c>
      <c r="F12" s="52">
        <v>756002</v>
      </c>
      <c r="G12" s="52">
        <v>23839435</v>
      </c>
      <c r="H12" s="52"/>
      <c r="I12" s="52"/>
      <c r="J12" s="52"/>
      <c r="K12" s="52">
        <v>1350998</v>
      </c>
      <c r="L12" s="52"/>
      <c r="M12" s="52">
        <v>2345686</v>
      </c>
      <c r="N12" s="52">
        <v>2694634</v>
      </c>
      <c r="O12" s="52">
        <v>4435340</v>
      </c>
      <c r="P12" s="52"/>
      <c r="Q12" s="52">
        <v>109419</v>
      </c>
      <c r="R12" s="52">
        <v>53505384</v>
      </c>
    </row>
    <row r="13" spans="1:18" x14ac:dyDescent="0.3">
      <c r="A13" s="34" t="s">
        <v>0</v>
      </c>
      <c r="B13" s="40" t="s">
        <v>0</v>
      </c>
      <c r="C13" s="52">
        <v>728131</v>
      </c>
      <c r="D13" s="52"/>
      <c r="E13" s="52">
        <v>2252869</v>
      </c>
      <c r="F13" s="52"/>
      <c r="G13" s="52">
        <v>1227798</v>
      </c>
      <c r="H13" s="52"/>
      <c r="I13" s="52"/>
      <c r="J13" s="52"/>
      <c r="K13" s="52"/>
      <c r="L13" s="52"/>
      <c r="M13" s="52"/>
      <c r="N13" s="52">
        <v>844397</v>
      </c>
      <c r="O13" s="52"/>
      <c r="P13" s="52"/>
      <c r="Q13" s="52">
        <v>14096</v>
      </c>
      <c r="R13" s="52">
        <v>5067291</v>
      </c>
    </row>
    <row r="14" spans="1:18" x14ac:dyDescent="0.3">
      <c r="A14" s="34" t="s">
        <v>72</v>
      </c>
      <c r="B14" s="40" t="s">
        <v>91</v>
      </c>
      <c r="C14" s="52"/>
      <c r="D14" s="52">
        <v>22522116</v>
      </c>
      <c r="E14" s="52"/>
      <c r="F14" s="52"/>
      <c r="G14" s="52"/>
      <c r="H14" s="52"/>
      <c r="I14" s="52"/>
      <c r="J14" s="52"/>
      <c r="K14" s="52"/>
      <c r="L14" s="52"/>
      <c r="M14" s="52"/>
      <c r="N14" s="52">
        <v>7130829</v>
      </c>
      <c r="O14" s="52">
        <v>1076677</v>
      </c>
      <c r="P14" s="52"/>
      <c r="Q14" s="52">
        <v>23469</v>
      </c>
      <c r="R14" s="52">
        <v>30753091</v>
      </c>
    </row>
    <row r="15" spans="1:18" x14ac:dyDescent="0.3">
      <c r="A15" s="40" t="s">
        <v>87</v>
      </c>
      <c r="B15" s="40" t="s">
        <v>87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>
        <v>47527213</v>
      </c>
      <c r="O15" s="52"/>
      <c r="P15" s="52"/>
      <c r="Q15" s="52">
        <v>954108</v>
      </c>
      <c r="R15" s="52">
        <v>48481321</v>
      </c>
    </row>
    <row r="16" spans="1:18" x14ac:dyDescent="0.3">
      <c r="A16" s="34" t="s">
        <v>73</v>
      </c>
      <c r="B16" s="40" t="s">
        <v>92</v>
      </c>
      <c r="C16" s="52">
        <v>7927153</v>
      </c>
      <c r="D16" s="52">
        <v>1040749</v>
      </c>
      <c r="E16" s="52">
        <v>6632005</v>
      </c>
      <c r="F16" s="52"/>
      <c r="G16" s="52">
        <v>2736819</v>
      </c>
      <c r="H16" s="52"/>
      <c r="I16" s="52"/>
      <c r="J16" s="52"/>
      <c r="K16" s="52"/>
      <c r="L16" s="52"/>
      <c r="M16" s="52"/>
      <c r="N16" s="52">
        <v>4148574</v>
      </c>
      <c r="O16" s="52"/>
      <c r="P16" s="52"/>
      <c r="Q16" s="52">
        <v>346210</v>
      </c>
      <c r="R16" s="52">
        <v>22831510</v>
      </c>
    </row>
    <row r="17" spans="1:18" x14ac:dyDescent="0.3">
      <c r="A17" s="34" t="s">
        <v>74</v>
      </c>
      <c r="B17" s="40" t="s">
        <v>93</v>
      </c>
      <c r="C17" s="52">
        <v>43609614</v>
      </c>
      <c r="D17" s="52">
        <v>3303685</v>
      </c>
      <c r="E17" s="52">
        <v>152712019</v>
      </c>
      <c r="F17" s="52">
        <v>95093</v>
      </c>
      <c r="G17" s="52">
        <v>56435419</v>
      </c>
      <c r="H17" s="52"/>
      <c r="I17" s="52"/>
      <c r="J17" s="52"/>
      <c r="K17" s="52"/>
      <c r="L17" s="52"/>
      <c r="M17" s="52"/>
      <c r="N17" s="52">
        <v>39719977</v>
      </c>
      <c r="O17" s="52">
        <v>7149879</v>
      </c>
      <c r="P17" s="52"/>
      <c r="Q17" s="52">
        <v>1686536</v>
      </c>
      <c r="R17" s="52">
        <v>304712222</v>
      </c>
    </row>
    <row r="18" spans="1:18" x14ac:dyDescent="0.3">
      <c r="A18" s="33" t="s">
        <v>75</v>
      </c>
      <c r="B18" s="40" t="s">
        <v>94</v>
      </c>
      <c r="C18" s="52">
        <v>61159563</v>
      </c>
      <c r="D18" s="52">
        <v>14828856</v>
      </c>
      <c r="E18" s="52">
        <v>111853403</v>
      </c>
      <c r="F18" s="52">
        <v>149098</v>
      </c>
      <c r="G18" s="52">
        <v>11203560</v>
      </c>
      <c r="H18" s="52"/>
      <c r="I18" s="52"/>
      <c r="J18" s="52"/>
      <c r="K18" s="52"/>
      <c r="L18" s="52"/>
      <c r="M18" s="52"/>
      <c r="N18" s="52">
        <v>34665202</v>
      </c>
      <c r="O18" s="52">
        <v>8253800</v>
      </c>
      <c r="P18" s="52"/>
      <c r="Q18" s="52">
        <v>805626</v>
      </c>
      <c r="R18" s="52">
        <v>242919108</v>
      </c>
    </row>
    <row r="19" spans="1:18" x14ac:dyDescent="0.3">
      <c r="A19" s="33" t="s">
        <v>1</v>
      </c>
      <c r="B19" s="40" t="s">
        <v>1</v>
      </c>
      <c r="C19" s="52">
        <v>217375</v>
      </c>
      <c r="D19" s="52">
        <v>1614051</v>
      </c>
      <c r="E19" s="52">
        <v>46567715</v>
      </c>
      <c r="F19" s="52"/>
      <c r="G19" s="52">
        <v>16524469</v>
      </c>
      <c r="H19" s="52"/>
      <c r="I19" s="52"/>
      <c r="J19" s="52">
        <v>10569</v>
      </c>
      <c r="K19" s="52">
        <v>10178936</v>
      </c>
      <c r="L19" s="52">
        <v>7678423</v>
      </c>
      <c r="M19" s="52"/>
      <c r="N19" s="52">
        <v>21431204</v>
      </c>
      <c r="O19" s="52">
        <v>1294600</v>
      </c>
      <c r="P19" s="52"/>
      <c r="Q19" s="52">
        <v>883882</v>
      </c>
      <c r="R19" s="52">
        <v>106401224</v>
      </c>
    </row>
    <row r="20" spans="1:18" x14ac:dyDescent="0.3">
      <c r="A20" s="33" t="s">
        <v>15</v>
      </c>
      <c r="B20" s="40" t="s">
        <v>15</v>
      </c>
      <c r="C20" s="52"/>
      <c r="D20" s="52"/>
      <c r="E20" s="52">
        <v>1001645</v>
      </c>
      <c r="F20" s="52"/>
      <c r="G20" s="52">
        <v>663018</v>
      </c>
      <c r="H20" s="52"/>
      <c r="I20" s="52"/>
      <c r="J20" s="52"/>
      <c r="K20" s="52">
        <v>1013144</v>
      </c>
      <c r="L20" s="52"/>
      <c r="M20" s="52"/>
      <c r="N20" s="52">
        <v>7089008</v>
      </c>
      <c r="O20" s="52"/>
      <c r="P20" s="52"/>
      <c r="Q20" s="52"/>
      <c r="R20" s="52">
        <v>9766815</v>
      </c>
    </row>
    <row r="21" spans="1:18" x14ac:dyDescent="0.3">
      <c r="A21" s="33" t="s">
        <v>56</v>
      </c>
      <c r="B21" s="40" t="s">
        <v>56</v>
      </c>
      <c r="C21" s="52">
        <v>4322358</v>
      </c>
      <c r="D21" s="52">
        <v>13161292</v>
      </c>
      <c r="E21" s="52"/>
      <c r="F21" s="52"/>
      <c r="G21" s="52"/>
      <c r="H21" s="52"/>
      <c r="I21" s="52"/>
      <c r="J21" s="52"/>
      <c r="K21" s="52">
        <v>1463029</v>
      </c>
      <c r="L21" s="52"/>
      <c r="M21" s="52"/>
      <c r="N21" s="52">
        <v>18653</v>
      </c>
      <c r="O21" s="52">
        <v>989200</v>
      </c>
      <c r="P21" s="52"/>
      <c r="Q21" s="52">
        <v>343</v>
      </c>
      <c r="R21" s="52">
        <v>19954875</v>
      </c>
    </row>
    <row r="22" spans="1:18" x14ac:dyDescent="0.3">
      <c r="A22" s="33" t="s">
        <v>76</v>
      </c>
      <c r="B22" s="40" t="s">
        <v>95</v>
      </c>
      <c r="C22" s="52">
        <v>1656306</v>
      </c>
      <c r="D22" s="52">
        <v>1790548</v>
      </c>
      <c r="E22" s="52">
        <v>12574616</v>
      </c>
      <c r="F22" s="52"/>
      <c r="G22" s="52">
        <v>6488407</v>
      </c>
      <c r="H22" s="52"/>
      <c r="I22" s="52"/>
      <c r="J22" s="52"/>
      <c r="K22" s="52">
        <v>1985067</v>
      </c>
      <c r="L22" s="52"/>
      <c r="M22" s="52"/>
      <c r="N22" s="52">
        <v>1730335</v>
      </c>
      <c r="O22" s="52"/>
      <c r="P22" s="52"/>
      <c r="Q22" s="52">
        <v>19488</v>
      </c>
      <c r="R22" s="52">
        <v>26244767</v>
      </c>
    </row>
    <row r="23" spans="1:18" x14ac:dyDescent="0.3">
      <c r="A23" s="33" t="s">
        <v>2</v>
      </c>
      <c r="B23" s="40" t="s">
        <v>2</v>
      </c>
      <c r="C23" s="52">
        <v>3889309</v>
      </c>
      <c r="D23" s="52">
        <v>2035777</v>
      </c>
      <c r="E23" s="52">
        <v>3028818</v>
      </c>
      <c r="F23" s="52"/>
      <c r="G23" s="52">
        <v>2905075</v>
      </c>
      <c r="H23" s="52"/>
      <c r="I23" s="52"/>
      <c r="J23" s="52"/>
      <c r="K23" s="52">
        <v>20874</v>
      </c>
      <c r="L23" s="52"/>
      <c r="M23" s="52"/>
      <c r="N23" s="52">
        <v>4025369</v>
      </c>
      <c r="O23" s="52"/>
      <c r="P23" s="52"/>
      <c r="Q23" s="52">
        <v>20425</v>
      </c>
      <c r="R23" s="52">
        <v>15925647</v>
      </c>
    </row>
    <row r="24" spans="1:18" x14ac:dyDescent="0.3">
      <c r="A24" s="33" t="s">
        <v>77</v>
      </c>
      <c r="B24" s="40" t="s">
        <v>96</v>
      </c>
      <c r="C24" s="52">
        <v>8060738</v>
      </c>
      <c r="D24" s="52">
        <v>2001793</v>
      </c>
      <c r="E24" s="52">
        <v>3571829</v>
      </c>
      <c r="F24" s="52"/>
      <c r="G24" s="52"/>
      <c r="H24" s="52"/>
      <c r="I24" s="52"/>
      <c r="J24" s="52"/>
      <c r="K24" s="52">
        <v>7537585</v>
      </c>
      <c r="L24" s="52"/>
      <c r="M24" s="52"/>
      <c r="N24" s="52">
        <v>18055040</v>
      </c>
      <c r="O24" s="52"/>
      <c r="P24" s="52"/>
      <c r="Q24" s="52">
        <v>539899</v>
      </c>
      <c r="R24" s="52">
        <v>39766884</v>
      </c>
    </row>
    <row r="25" spans="1:18" x14ac:dyDescent="0.3">
      <c r="A25" s="33" t="s">
        <v>3</v>
      </c>
      <c r="B25" s="40" t="s">
        <v>3</v>
      </c>
      <c r="C25" s="52">
        <v>5400999</v>
      </c>
      <c r="D25" s="52">
        <v>547514</v>
      </c>
      <c r="E25" s="52">
        <v>10684393</v>
      </c>
      <c r="F25" s="52">
        <v>28072</v>
      </c>
      <c r="G25" s="52">
        <v>12613122</v>
      </c>
      <c r="H25" s="52"/>
      <c r="I25" s="52"/>
      <c r="J25" s="52"/>
      <c r="K25" s="52">
        <v>8520815</v>
      </c>
      <c r="L25" s="52"/>
      <c r="M25" s="52"/>
      <c r="N25" s="52">
        <v>6049996</v>
      </c>
      <c r="O25" s="52">
        <v>2380761</v>
      </c>
      <c r="P25" s="52"/>
      <c r="Q25" s="52">
        <v>323818</v>
      </c>
      <c r="R25" s="52">
        <v>46549490</v>
      </c>
    </row>
    <row r="26" spans="1:18" x14ac:dyDescent="0.3">
      <c r="A26" s="33" t="s">
        <v>4</v>
      </c>
      <c r="B26" s="40" t="s">
        <v>4</v>
      </c>
      <c r="C26" s="52">
        <v>26859019</v>
      </c>
      <c r="D26" s="52"/>
      <c r="E26" s="52">
        <v>16848824</v>
      </c>
      <c r="F26" s="52"/>
      <c r="G26" s="52">
        <v>31848201</v>
      </c>
      <c r="H26" s="52"/>
      <c r="I26" s="52">
        <v>962809</v>
      </c>
      <c r="J26" s="52">
        <v>22448568</v>
      </c>
      <c r="K26" s="52">
        <v>8112525</v>
      </c>
      <c r="L26" s="52"/>
      <c r="M26" s="52"/>
      <c r="N26" s="52">
        <v>7003924</v>
      </c>
      <c r="O26" s="52">
        <v>962657</v>
      </c>
      <c r="P26" s="52"/>
      <c r="Q26" s="52">
        <v>54479</v>
      </c>
      <c r="R26" s="52">
        <v>115101006</v>
      </c>
    </row>
    <row r="27" spans="1:18" x14ac:dyDescent="0.3">
      <c r="A27" s="33" t="s">
        <v>78</v>
      </c>
      <c r="B27" s="40" t="s">
        <v>97</v>
      </c>
      <c r="C27" s="52"/>
      <c r="D27" s="52"/>
      <c r="E27" s="52"/>
      <c r="F27" s="52"/>
      <c r="G27" s="52"/>
      <c r="H27" s="52"/>
      <c r="I27" s="52"/>
      <c r="J27" s="52"/>
      <c r="K27" s="52">
        <v>1858039</v>
      </c>
      <c r="L27" s="52"/>
      <c r="M27" s="52"/>
      <c r="N27" s="52">
        <v>21852896</v>
      </c>
      <c r="O27" s="52"/>
      <c r="P27" s="52"/>
      <c r="Q27" s="52">
        <v>219831</v>
      </c>
      <c r="R27" s="52">
        <v>23930766</v>
      </c>
    </row>
    <row r="28" spans="1:18" x14ac:dyDescent="0.3">
      <c r="A28" s="33" t="s">
        <v>79</v>
      </c>
      <c r="B28" s="40" t="s">
        <v>98</v>
      </c>
      <c r="C28" s="52">
        <v>33387047</v>
      </c>
      <c r="D28" s="52"/>
      <c r="E28" s="52">
        <v>112401471</v>
      </c>
      <c r="F28" s="52"/>
      <c r="G28" s="52">
        <v>28675822</v>
      </c>
      <c r="H28" s="52"/>
      <c r="I28" s="52"/>
      <c r="J28" s="52"/>
      <c r="K28" s="52"/>
      <c r="L28" s="52">
        <v>4988441</v>
      </c>
      <c r="M28" s="52"/>
      <c r="N28" s="52">
        <v>17513986</v>
      </c>
      <c r="O28" s="52">
        <v>5588907</v>
      </c>
      <c r="P28" s="52"/>
      <c r="Q28" s="52">
        <v>5069448</v>
      </c>
      <c r="R28" s="52">
        <v>207625122</v>
      </c>
    </row>
    <row r="29" spans="1:18" x14ac:dyDescent="0.3">
      <c r="A29" s="33" t="s">
        <v>5</v>
      </c>
      <c r="B29" s="40" t="s">
        <v>5</v>
      </c>
      <c r="C29" s="52">
        <v>10615226</v>
      </c>
      <c r="D29" s="52"/>
      <c r="E29" s="52"/>
      <c r="F29" s="52"/>
      <c r="G29" s="52"/>
      <c r="H29" s="52"/>
      <c r="I29" s="52"/>
      <c r="J29" s="52"/>
      <c r="K29" s="52">
        <v>3006</v>
      </c>
      <c r="L29" s="52"/>
      <c r="M29" s="52"/>
      <c r="N29" s="52">
        <v>3774253</v>
      </c>
      <c r="O29" s="52"/>
      <c r="P29" s="52"/>
      <c r="Q29" s="52">
        <v>227823</v>
      </c>
      <c r="R29" s="52">
        <v>14620308</v>
      </c>
    </row>
    <row r="30" spans="1:18" x14ac:dyDescent="0.3">
      <c r="A30" s="33" t="s">
        <v>80</v>
      </c>
      <c r="B30" s="40" t="s">
        <v>99</v>
      </c>
      <c r="C30" s="52">
        <v>569204</v>
      </c>
      <c r="D30" s="52">
        <v>4879679</v>
      </c>
      <c r="E30" s="52">
        <v>15390980</v>
      </c>
      <c r="F30" s="52"/>
      <c r="G30" s="52">
        <v>617313</v>
      </c>
      <c r="H30" s="52"/>
      <c r="I30" s="52"/>
      <c r="J30" s="52"/>
      <c r="K30" s="52">
        <v>4588706</v>
      </c>
      <c r="L30" s="52"/>
      <c r="M30" s="52"/>
      <c r="N30" s="52">
        <v>2000792</v>
      </c>
      <c r="O30" s="52"/>
      <c r="P30" s="52"/>
      <c r="Q30" s="52">
        <v>9509</v>
      </c>
      <c r="R30" s="52">
        <v>28056183</v>
      </c>
    </row>
    <row r="31" spans="1:18" x14ac:dyDescent="0.3">
      <c r="A31" s="46" t="s">
        <v>108</v>
      </c>
      <c r="B31" s="40" t="s">
        <v>106</v>
      </c>
      <c r="C31" s="52">
        <v>15398171</v>
      </c>
      <c r="D31" s="52">
        <v>2004898</v>
      </c>
      <c r="E31" s="52">
        <v>14563600</v>
      </c>
      <c r="F31" s="52"/>
      <c r="G31" s="52">
        <v>42160806</v>
      </c>
      <c r="H31" s="52"/>
      <c r="I31" s="52">
        <v>5913685</v>
      </c>
      <c r="J31" s="52">
        <v>297</v>
      </c>
      <c r="K31" s="52"/>
      <c r="L31" s="52">
        <v>2026602</v>
      </c>
      <c r="M31" s="52">
        <v>4718115</v>
      </c>
      <c r="N31" s="52">
        <v>30866668</v>
      </c>
      <c r="O31" s="52"/>
      <c r="P31" s="52"/>
      <c r="Q31" s="52">
        <v>1865929</v>
      </c>
      <c r="R31" s="52">
        <v>119518771</v>
      </c>
    </row>
    <row r="32" spans="1:18" x14ac:dyDescent="0.3">
      <c r="A32" s="33" t="s">
        <v>57</v>
      </c>
      <c r="B32" s="40" t="s">
        <v>57</v>
      </c>
      <c r="C32" s="52">
        <v>21513718</v>
      </c>
      <c r="D32" s="52"/>
      <c r="E32" s="52">
        <v>20341351</v>
      </c>
      <c r="F32" s="52">
        <v>106831</v>
      </c>
      <c r="G32" s="52">
        <v>55022315</v>
      </c>
      <c r="H32" s="52"/>
      <c r="I32" s="52">
        <v>10004783</v>
      </c>
      <c r="J32" s="52"/>
      <c r="K32" s="52">
        <v>372064</v>
      </c>
      <c r="L32" s="52">
        <v>3139930</v>
      </c>
      <c r="M32" s="52">
        <v>4340566</v>
      </c>
      <c r="N32" s="52">
        <v>982386</v>
      </c>
      <c r="O32" s="52">
        <v>2061568</v>
      </c>
      <c r="P32" s="52"/>
      <c r="Q32" s="52">
        <v>-204683</v>
      </c>
      <c r="R32" s="52">
        <v>117680829</v>
      </c>
    </row>
    <row r="33" spans="1:18" x14ac:dyDescent="0.3">
      <c r="A33" s="33" t="s">
        <v>81</v>
      </c>
      <c r="B33" t="s">
        <v>100</v>
      </c>
      <c r="C33" s="52">
        <v>3608677</v>
      </c>
      <c r="D33" s="52">
        <v>375977</v>
      </c>
      <c r="E33" s="52">
        <v>1714523</v>
      </c>
      <c r="F33" s="52"/>
      <c r="G33" s="52">
        <v>1439025</v>
      </c>
      <c r="H33" s="52"/>
      <c r="I33" s="52">
        <v>3446574</v>
      </c>
      <c r="J33" s="52"/>
      <c r="K33" s="52"/>
      <c r="L33" s="52">
        <v>1060012</v>
      </c>
      <c r="M33" s="52">
        <v>1707087</v>
      </c>
      <c r="N33" s="52">
        <v>3871053</v>
      </c>
      <c r="O33" s="52">
        <v>2912678</v>
      </c>
      <c r="P33" s="52"/>
      <c r="Q33" s="52">
        <v>1833</v>
      </c>
      <c r="R33" s="52">
        <v>20137439</v>
      </c>
    </row>
    <row r="34" spans="1:18" x14ac:dyDescent="0.3">
      <c r="A34" s="33" t="s">
        <v>82</v>
      </c>
      <c r="B34" t="s">
        <v>101</v>
      </c>
      <c r="C34" s="52">
        <v>1136496</v>
      </c>
      <c r="D34" s="52"/>
      <c r="E34" s="52">
        <v>676079</v>
      </c>
      <c r="F34" s="52">
        <v>52476</v>
      </c>
      <c r="G34" s="52">
        <v>663245</v>
      </c>
      <c r="H34" s="52"/>
      <c r="I34" s="52"/>
      <c r="J34" s="52"/>
      <c r="K34" s="52"/>
      <c r="L34" s="52"/>
      <c r="M34" s="52"/>
      <c r="N34" s="52">
        <v>7021775</v>
      </c>
      <c r="O34" s="52">
        <v>531949</v>
      </c>
      <c r="P34" s="52"/>
      <c r="Q34" s="52">
        <v>33582</v>
      </c>
      <c r="R34" s="52">
        <v>10115602</v>
      </c>
    </row>
    <row r="35" spans="1:18" x14ac:dyDescent="0.3">
      <c r="A35" s="33" t="s">
        <v>83</v>
      </c>
      <c r="B35" s="40" t="s">
        <v>102</v>
      </c>
      <c r="C35" s="52">
        <v>17780023</v>
      </c>
      <c r="D35" s="52"/>
      <c r="E35" s="52">
        <v>2401785</v>
      </c>
      <c r="F35" s="52"/>
      <c r="G35" s="52">
        <v>527801</v>
      </c>
      <c r="H35" s="52"/>
      <c r="I35" s="52"/>
      <c r="J35" s="52"/>
      <c r="K35" s="52">
        <v>56219</v>
      </c>
      <c r="L35" s="52"/>
      <c r="M35" s="52"/>
      <c r="N35" s="52">
        <v>739674</v>
      </c>
      <c r="O35" s="52"/>
      <c r="P35" s="52"/>
      <c r="Q35" s="52">
        <v>72585</v>
      </c>
      <c r="R35" s="52">
        <v>21578087</v>
      </c>
    </row>
    <row r="36" spans="1:18" x14ac:dyDescent="0.3">
      <c r="A36" s="33" t="s">
        <v>16</v>
      </c>
      <c r="B36" s="40" t="s">
        <v>16</v>
      </c>
      <c r="C36" s="52"/>
      <c r="D36" s="52">
        <v>9643794</v>
      </c>
      <c r="E36" s="52"/>
      <c r="F36" s="52"/>
      <c r="G36" s="52"/>
      <c r="H36" s="52"/>
      <c r="I36" s="52"/>
      <c r="J36" s="52">
        <v>465732</v>
      </c>
      <c r="K36" s="52"/>
      <c r="L36" s="52"/>
      <c r="M36" s="52">
        <v>41700429</v>
      </c>
      <c r="N36" s="52">
        <v>5211447</v>
      </c>
      <c r="O36" s="52">
        <v>5584028</v>
      </c>
      <c r="P36" s="52"/>
      <c r="Q36" s="52">
        <v>33297109</v>
      </c>
      <c r="R36" s="52">
        <v>95902539</v>
      </c>
    </row>
    <row r="37" spans="1:18" x14ac:dyDescent="0.3">
      <c r="A37" s="33" t="s">
        <v>103</v>
      </c>
      <c r="B37" s="40" t="s">
        <v>103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>
        <v>3101009</v>
      </c>
      <c r="O37" s="52">
        <v>1146979</v>
      </c>
      <c r="P37" s="52"/>
      <c r="Q37" s="52">
        <v>9430</v>
      </c>
      <c r="R37" s="52">
        <v>4257418</v>
      </c>
    </row>
    <row r="38" spans="1:18" x14ac:dyDescent="0.3">
      <c r="A38" s="33" t="s">
        <v>104</v>
      </c>
      <c r="B38" s="40" t="s">
        <v>104</v>
      </c>
      <c r="C38" s="52">
        <v>4453663</v>
      </c>
      <c r="D38" s="52">
        <v>56786</v>
      </c>
      <c r="E38" s="52">
        <v>9103196</v>
      </c>
      <c r="F38" s="52"/>
      <c r="G38" s="52">
        <v>1484061</v>
      </c>
      <c r="H38" s="52"/>
      <c r="I38" s="52"/>
      <c r="J38" s="52">
        <v>585810</v>
      </c>
      <c r="K38" s="52">
        <v>1055</v>
      </c>
      <c r="L38" s="52">
        <v>586568</v>
      </c>
      <c r="M38" s="52">
        <v>408004</v>
      </c>
      <c r="N38" s="52">
        <v>48316</v>
      </c>
      <c r="O38" s="52"/>
      <c r="P38" s="52"/>
      <c r="Q38" s="52">
        <v>67799</v>
      </c>
      <c r="R38" s="52">
        <v>16795258</v>
      </c>
    </row>
    <row r="39" spans="1:18" x14ac:dyDescent="0.3">
      <c r="A39" s="33" t="s">
        <v>105</v>
      </c>
      <c r="B39" s="40" t="s">
        <v>105</v>
      </c>
      <c r="C39" s="52">
        <v>6915977</v>
      </c>
      <c r="D39" s="52"/>
      <c r="E39" s="52">
        <v>1300259</v>
      </c>
      <c r="F39" s="52"/>
      <c r="G39" s="52"/>
      <c r="H39" s="52"/>
      <c r="I39" s="52"/>
      <c r="J39" s="52"/>
      <c r="K39" s="52">
        <v>68298</v>
      </c>
      <c r="L39" s="52"/>
      <c r="M39" s="52"/>
      <c r="N39" s="52">
        <v>138378</v>
      </c>
      <c r="O39" s="52"/>
      <c r="P39" s="52"/>
      <c r="Q39" s="52">
        <v>465836</v>
      </c>
      <c r="R39" s="52">
        <v>8888748</v>
      </c>
    </row>
    <row r="40" spans="1:18" x14ac:dyDescent="0.3">
      <c r="B40" s="40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</row>
    <row r="41" spans="1:18" x14ac:dyDescent="0.3">
      <c r="R41" s="45"/>
    </row>
    <row r="42" spans="1:18" x14ac:dyDescent="0.3">
      <c r="A42" s="33"/>
      <c r="B42" s="4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3">
      <c r="A43" s="40" t="s">
        <v>64</v>
      </c>
      <c r="B43" s="4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45"/>
    </row>
    <row r="44" spans="1:18" x14ac:dyDescent="0.3">
      <c r="A44" s="40" t="s">
        <v>6</v>
      </c>
      <c r="B44" s="4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3">
      <c r="B45" s="4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7" spans="1:18" x14ac:dyDescent="0.3">
      <c r="A47" s="41" t="s">
        <v>65</v>
      </c>
    </row>
    <row r="48" spans="1:18" x14ac:dyDescent="0.3">
      <c r="A48" s="41" t="s">
        <v>66</v>
      </c>
      <c r="D48" s="45"/>
    </row>
    <row r="49" spans="1:1" x14ac:dyDescent="0.3">
      <c r="A49" s="41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x m 0 N U / o 5 + 8 6 j A A A A 9 Q A A A B I A H A B D b 2 5 m a W c v U G F j a 2 F n Z S 5 4 b W w g o h g A K K A U A A A A A A A A A A A A A A A A A A A A A A A A A A A A h Y 8 x D o I w G I W v Q r r T l u K g 5 K c M r J C Y m B j X p l R o h G J o s d z N w S N 5 B T G K u j m + 7 3 3 D e / f r D b K p a 4 O L G q z u T Y o i T F G g j O w r b e o U j e 4 Y r l H G Y S v k S d Q q m G V j k 8 l W K W q c O y e E e O + x j 3 E / 1 I R R G p F D W e x k o z q B P r L + L 4 f a W C e M V I j D / j W G M 7 y J 8 Y o x T I E s D E p t v j 2 b 5 z 7 b H w j 5 2 L p x U F z Z M C + A L B H I + w J / A F B L A w Q U A A I A C A D G b Q 1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m 0 N U y i K R 7 g O A A A A E Q A A A B M A H A B G b 3 J t d W x h c y 9 T Z W N 0 a W 9 u M S 5 t I K I Y A C i g F A A A A A A A A A A A A A A A A A A A A A A A A A A A A C t O T S 7 J z M 9 T C I b Q h t Y A U E s B A i 0 A F A A C A A g A x m 0 N U / o 5 + 8 6 j A A A A 9 Q A A A B I A A A A A A A A A A A A A A A A A A A A A A E N v b m Z p Z y 9 Q Y W N r Y W d l L n h t b F B L A Q I t A B Q A A g A I A M Z t D V M P y u m r p A A A A O k A A A A T A A A A A A A A A A A A A A A A A O 8 A A A B b Q 2 9 u d G V u d F 9 U e X B l c 1 0 u e G 1 s U E s B A i 0 A F A A C A A g A x m 0 N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D O + S 0 X W V D 5 N s 7 k t 1 U L W 4 7 w A A A A A A g A A A A A A A 2 Y A A M A A A A A Q A A A A s 8 / s 3 w P M W E P r N M V W i H b 2 b g A A A A A E g A A A o A A A A B A A A A D U W W q J W U H l c C e 3 2 t m M h 4 R f U A A A A H 9 g A b q t K W r h e J T w k P h 9 1 1 M u w I a X b R f w g B M 6 a Y L C k T f + F I X o C Y g Z 0 E 0 q 6 d 1 d m b 5 e l v Q / Y c l s m f o i q H 8 W F g G K 8 r r r r K G / s F 3 5 S n 6 4 h h k c K c G t F A A A A D b y B D a p r K b q L g I p 6 i x A Q I T 9 l c j b < / D a t a M a s h u p > 
</file>

<file path=customXml/itemProps1.xml><?xml version="1.0" encoding="utf-8"?>
<ds:datastoreItem xmlns:ds="http://schemas.openxmlformats.org/officeDocument/2006/customXml" ds:itemID="{A3D92BED-7606-4482-9D5C-F7ECD07F1C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Inversiones</vt:lpstr>
      <vt:lpstr>base</vt:lpstr>
      <vt:lpstr>Moneda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Leiva Romero</dc:creator>
  <cp:lastModifiedBy>Lionel Leiva Romero</cp:lastModifiedBy>
  <dcterms:created xsi:type="dcterms:W3CDTF">2015-06-05T18:19:34Z</dcterms:created>
  <dcterms:modified xsi:type="dcterms:W3CDTF">2024-03-05T20:06:46Z</dcterms:modified>
</cp:coreProperties>
</file>